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ds_irpf2017\2023 JUSTIFICACION\Documentos de Justificación\"/>
    </mc:Choice>
  </mc:AlternateContent>
  <bookViews>
    <workbookView xWindow="0" yWindow="0" windowWidth="28800" windowHeight="11925" firstSheet="3" activeTab="9"/>
  </bookViews>
  <sheets>
    <sheet name="Instrucciones" sheetId="1" r:id="rId1"/>
    <sheet name="GPersonal" sheetId="2" r:id="rId2"/>
    <sheet name="Certif.Personal" sheetId="3" r:id="rId3"/>
    <sheet name="GActividades" sheetId="4" r:id="rId4"/>
    <sheet name="GGenerales" sheetId="5" r:id="rId5"/>
    <sheet name="GInversión" sheetId="6" r:id="rId6"/>
    <sheet name="Calculadora topes salariales" sheetId="7" state="hidden" r:id="rId7"/>
    <sheet name="Calculadora límites presupuesto" sheetId="8" state="hidden" r:id="rId8"/>
    <sheet name="GActividades (IVA recup)" sheetId="9" r:id="rId9"/>
    <sheet name="GGenerales (IVA recup)" sheetId="10" r:id="rId10"/>
    <sheet name="GInversion (IVA recup)" sheetId="11" r:id="rId11"/>
    <sheet name="Cuadro Resumen" sheetId="12" r:id="rId12"/>
  </sheets>
  <calcPr calcId="162913"/>
  <extLst>
    <ext uri="GoogleSheetsCustomDataVersion2">
      <go:sheetsCustomData xmlns:go="http://customooxmlschemas.google.com/" r:id="rId16" roundtripDataChecksum="N3VTs0sHv1LtxDmk/utcLiqUVath30AsyfyTvOuWIz4="/>
    </ext>
  </extLst>
</workbook>
</file>

<file path=xl/calcChain.xml><?xml version="1.0" encoding="utf-8"?>
<calcChain xmlns="http://schemas.openxmlformats.org/spreadsheetml/2006/main">
  <c r="K6" i="10" l="1"/>
  <c r="K7" i="10"/>
  <c r="L7" i="10" s="1"/>
  <c r="K8" i="10"/>
  <c r="K9" i="10"/>
  <c r="L9" i="10" s="1"/>
  <c r="K10" i="10"/>
  <c r="K11" i="10"/>
  <c r="L11" i="10" s="1"/>
  <c r="K12" i="10"/>
  <c r="K13" i="10"/>
  <c r="L13" i="10" s="1"/>
  <c r="K14" i="10"/>
  <c r="K15" i="10"/>
  <c r="L15" i="10" s="1"/>
  <c r="K16" i="10"/>
  <c r="K17" i="10"/>
  <c r="L17" i="10" s="1"/>
  <c r="K18" i="10"/>
  <c r="K19" i="10"/>
  <c r="L19" i="10" s="1"/>
  <c r="K20" i="10"/>
  <c r="K21" i="10"/>
  <c r="L21" i="10" s="1"/>
  <c r="K22" i="10"/>
  <c r="K23" i="10"/>
  <c r="L23" i="10" s="1"/>
  <c r="K24" i="10"/>
  <c r="L6" i="10"/>
  <c r="L8" i="10"/>
  <c r="L10" i="10"/>
  <c r="L12" i="10"/>
  <c r="L14" i="10"/>
  <c r="L16" i="10"/>
  <c r="L18" i="10"/>
  <c r="L20" i="10"/>
  <c r="L22" i="10"/>
  <c r="L24" i="10"/>
  <c r="L20" i="9"/>
  <c r="K18" i="9"/>
  <c r="K19" i="9"/>
  <c r="L19" i="9" s="1"/>
  <c r="K20" i="9"/>
  <c r="K10" i="9"/>
  <c r="K11" i="9"/>
  <c r="K12" i="9"/>
  <c r="K13" i="9"/>
  <c r="K14" i="9"/>
  <c r="K15" i="9"/>
  <c r="K16" i="9"/>
  <c r="K17" i="9"/>
  <c r="K21" i="9"/>
  <c r="L21" i="9" s="1"/>
  <c r="K22" i="9"/>
  <c r="K23" i="9"/>
  <c r="L23" i="9" s="1"/>
  <c r="K24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22" i="9"/>
  <c r="L24" i="9"/>
  <c r="L5" i="9"/>
  <c r="L5" i="10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5" i="11"/>
  <c r="K6" i="11" l="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5" i="11"/>
  <c r="K5" i="10"/>
  <c r="K9" i="9"/>
  <c r="K8" i="9"/>
  <c r="K7" i="9"/>
  <c r="K6" i="9"/>
  <c r="K5" i="9"/>
  <c r="I18" i="12" l="1"/>
  <c r="H18" i="12"/>
  <c r="G18" i="12"/>
  <c r="F18" i="12"/>
  <c r="F13" i="12"/>
  <c r="Q25" i="11"/>
  <c r="P25" i="11"/>
  <c r="O25" i="11"/>
  <c r="N25" i="11"/>
  <c r="H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Q25" i="10"/>
  <c r="P25" i="10"/>
  <c r="O25" i="10"/>
  <c r="N25" i="10"/>
  <c r="K25" i="10"/>
  <c r="H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M5" i="10"/>
  <c r="I5" i="10"/>
  <c r="N27" i="9"/>
  <c r="E44" i="1" s="1"/>
  <c r="F44" i="1" s="1"/>
  <c r="N26" i="9"/>
  <c r="Q25" i="9"/>
  <c r="P25" i="9"/>
  <c r="O25" i="9"/>
  <c r="N25" i="9"/>
  <c r="H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27" i="9" s="1"/>
  <c r="I9" i="9"/>
  <c r="I8" i="9"/>
  <c r="I7" i="9"/>
  <c r="I6" i="9"/>
  <c r="I5" i="9"/>
  <c r="I26" i="9" s="1"/>
  <c r="C21" i="8"/>
  <c r="E14" i="8"/>
  <c r="C13" i="8"/>
  <c r="N25" i="8" s="1"/>
  <c r="F12" i="8"/>
  <c r="D11" i="8"/>
  <c r="C20" i="8" s="1"/>
  <c r="F14" i="7"/>
  <c r="F13" i="7"/>
  <c r="F12" i="7"/>
  <c r="F11" i="7"/>
  <c r="F10" i="7"/>
  <c r="F9" i="7"/>
  <c r="F8" i="7"/>
  <c r="L25" i="6"/>
  <c r="K25" i="6"/>
  <c r="J25" i="6"/>
  <c r="I25" i="6"/>
  <c r="E18" i="12" s="1"/>
  <c r="H25" i="6"/>
  <c r="L25" i="5"/>
  <c r="K25" i="5"/>
  <c r="J25" i="5"/>
  <c r="I25" i="5"/>
  <c r="D18" i="12" s="1"/>
  <c r="H25" i="5"/>
  <c r="I27" i="4"/>
  <c r="I26" i="4"/>
  <c r="L25" i="4"/>
  <c r="K25" i="4"/>
  <c r="J25" i="4"/>
  <c r="I25" i="4"/>
  <c r="C18" i="12" s="1"/>
  <c r="H25" i="4"/>
  <c r="D10" i="8" s="1"/>
  <c r="E10" i="8" s="1"/>
  <c r="F10" i="8" s="1"/>
  <c r="H13" i="3"/>
  <c r="J13" i="3" s="1"/>
  <c r="H12" i="3"/>
  <c r="J12" i="3" s="1"/>
  <c r="H11" i="3"/>
  <c r="J11" i="3" s="1"/>
  <c r="H10" i="3"/>
  <c r="J10" i="3" s="1"/>
  <c r="H9" i="3"/>
  <c r="J9" i="3" s="1"/>
  <c r="H8" i="3"/>
  <c r="J8" i="3" s="1"/>
  <c r="H7" i="3"/>
  <c r="J7" i="3" s="1"/>
  <c r="H6" i="3"/>
  <c r="J6" i="3" s="1"/>
  <c r="J5" i="3"/>
  <c r="K25" i="2"/>
  <c r="J25" i="2"/>
  <c r="I25" i="2"/>
  <c r="D9" i="8" s="1"/>
  <c r="H25" i="2"/>
  <c r="B18" i="12" s="1"/>
  <c r="G25" i="2"/>
  <c r="E43" i="1"/>
  <c r="F43" i="1" s="1"/>
  <c r="F36" i="1"/>
  <c r="G36" i="1" s="1"/>
  <c r="E36" i="1"/>
  <c r="F34" i="1"/>
  <c r="E34" i="1"/>
  <c r="H34" i="1" s="1"/>
  <c r="E33" i="1"/>
  <c r="F32" i="1"/>
  <c r="E32" i="1"/>
  <c r="F31" i="1"/>
  <c r="E31" i="1"/>
  <c r="H21" i="1"/>
  <c r="H20" i="1"/>
  <c r="H19" i="1"/>
  <c r="H18" i="1"/>
  <c r="H17" i="1"/>
  <c r="H16" i="1"/>
  <c r="H15" i="1"/>
  <c r="D13" i="8" l="1"/>
  <c r="E9" i="8"/>
  <c r="J14" i="3"/>
  <c r="M6" i="9"/>
  <c r="M7" i="9"/>
  <c r="M8" i="9"/>
  <c r="M9" i="9"/>
  <c r="M5" i="11"/>
  <c r="M6" i="11"/>
  <c r="M7" i="11"/>
  <c r="M8" i="11"/>
  <c r="M9" i="11"/>
  <c r="M10" i="11"/>
  <c r="M11" i="11"/>
  <c r="M12" i="11"/>
  <c r="M13" i="11"/>
  <c r="M14" i="11"/>
  <c r="M15" i="11"/>
  <c r="G31" i="1"/>
  <c r="G32" i="1"/>
  <c r="H32" i="1" s="1"/>
  <c r="G34" i="1"/>
  <c r="E35" i="1"/>
  <c r="N23" i="8"/>
  <c r="M5" i="9"/>
  <c r="F33" i="1"/>
  <c r="F35" i="1" s="1"/>
  <c r="E11" i="8"/>
  <c r="F11" i="8" s="1"/>
  <c r="M25" i="9" l="1"/>
  <c r="J15" i="3"/>
  <c r="E41" i="1"/>
  <c r="F41" i="1" s="1"/>
  <c r="D22" i="8"/>
  <c r="D21" i="8"/>
  <c r="D20" i="8"/>
  <c r="D19" i="8"/>
  <c r="E42" i="1"/>
  <c r="F42" i="1" s="1"/>
  <c r="G33" i="1"/>
  <c r="H33" i="1" s="1"/>
  <c r="E13" i="8"/>
  <c r="F9" i="8"/>
  <c r="H31" i="1"/>
  <c r="G35" i="1" l="1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0"/>
            <color rgb="FF000000"/>
            <rFont val="Arial"/>
            <scheme val="minor"/>
          </rPr>
          <t>======
ID#AAAA5iNiC_k
    (2023-09-19 17:37:49)
esto entiendo que se podría quitar porque está en la primera página
	-Mercedes Mendaza Berlanga</t>
        </r>
      </text>
    </comment>
    <comment ref="I19" authorId="0" shapeId="0">
      <text>
        <r>
          <rPr>
            <sz val="10"/>
            <color rgb="FF000000"/>
            <rFont val="Arial"/>
            <scheme val="minor"/>
          </rPr>
          <t>======
ID#AAAA5iNiC_U
    (2023-09-19 17:37:49)
Esto aquí o en el cuadro resumen?
	-Mercedes Mendaza Berlanga</t>
        </r>
      </text>
    </comment>
    <comment ref="C22" authorId="0" shapeId="0">
      <text>
        <r>
          <rPr>
            <sz val="10"/>
            <color rgb="FF000000"/>
            <rFont val="Arial"/>
            <scheme val="minor"/>
          </rPr>
          <t>======
ID#AAAA5iNiC_A
    (2023-09-19 17:37:49)
INCLUIR AQUI LA SUMA DE TODOS LOS GASTOS DE DIFUSIÓN AUTOMÁTICAMENTE
	-Mercedes Mendaza Berlanga</t>
        </r>
      </text>
    </comment>
    <comment ref="N23" authorId="0" shapeId="0">
      <text>
        <r>
          <rPr>
            <sz val="10"/>
            <color rgb="FF000000"/>
            <rFont val="Arial"/>
            <scheme val="minor"/>
          </rPr>
          <t>======
ID#AAAA5iNiC_M
    (2023-09-19 17:37:49)
Este cálculo es para los gastos de difusión?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LAwbOqLM5Wva0VVa+sqcly9lmNQ=="/>
    </ext>
  </extLst>
</comments>
</file>

<file path=xl/sharedStrings.xml><?xml version="1.0" encoding="utf-8"?>
<sst xmlns="http://schemas.openxmlformats.org/spreadsheetml/2006/main" count="517" uniqueCount="247">
  <si>
    <t>Anexo III. Declaración de relación de gastos</t>
  </si>
  <si>
    <t>Instrucciones</t>
  </si>
  <si>
    <r>
      <rPr>
        <sz val="10"/>
        <color rgb="FF000000"/>
        <rFont val="Arial"/>
      </rPr>
      <t xml:space="preserve">Se debe entregar </t>
    </r>
    <r>
      <rPr>
        <b/>
        <sz val="10"/>
        <color rgb="FF000000"/>
        <rFont val="Arial"/>
      </rPr>
      <t>un único Anexo III por programa subvencionado</t>
    </r>
    <r>
      <rPr>
        <sz val="10"/>
        <color rgb="FF000000"/>
        <rFont val="Arial"/>
      </rPr>
      <t xml:space="preserve">. No se pueden mezclar los datos de varios programas de IRPF en un mismo libro Excel, aunque sean de la misma entidad.           </t>
    </r>
    <r>
      <rPr>
        <b/>
        <sz val="10"/>
        <color rgb="FF000000"/>
        <rFont val="Arial"/>
      </rPr>
      <t xml:space="preserve">                                                                     
Según el tipo de programa (de Inversión o gastos corrientes) y en fun</t>
    </r>
    <r>
      <rPr>
        <sz val="10"/>
        <color rgb="FF000000"/>
        <rFont val="Arial"/>
      </rPr>
      <t>ción de si se puede compensar el IVA, se rellenarán unas hojas u otras. Por ejemplo, en el caso de que el programa sea de inversión y la entidad pueda recuperar o compensar el IVA, tendrá que rellenar las páginas "Certificado de Personal", "Gastos de Inversión (IVA recuperable)" y "Cuadro Resumen". En la hoja "Cuadro Resumen" deberá especifica</t>
    </r>
    <r>
      <rPr>
        <b/>
        <sz val="10"/>
        <color rgb="FF000000"/>
        <rFont val="Arial"/>
      </rPr>
      <t xml:space="preserve">r qué porcentaje de IVA puede recuperar.  
Solo hay que rellenar las celdas con fondo de color azul y bordes gruesos negros. El resto de celdas tienen valor fijo o calculado.       
Las celdas con fondo en color rojo claro, con el texto en </t>
    </r>
    <r>
      <rPr>
        <b/>
        <i/>
        <sz val="10"/>
        <color rgb="FF000000"/>
        <rFont val="Arial"/>
      </rPr>
      <t>cursiva</t>
    </r>
    <r>
      <rPr>
        <b/>
        <sz val="10"/>
        <color rgb="FF000000"/>
        <rFont val="Arial"/>
      </rPr>
      <t xml:space="preserve"> y </t>
    </r>
    <r>
      <rPr>
        <b/>
        <u/>
        <sz val="10"/>
        <color rgb="FF000000"/>
        <rFont val="Arial"/>
      </rPr>
      <t>subrayado</t>
    </r>
    <r>
      <rPr>
        <b/>
        <sz val="10"/>
        <color rgb="FF000000"/>
        <rFont val="Arial"/>
      </rPr>
      <t xml:space="preserve"> presentan algún tipo de error.                        </t>
    </r>
    <r>
      <rPr>
        <sz val="10"/>
        <color rgb="FF000000"/>
        <rFont val="Arial"/>
      </rPr>
      <t xml:space="preserve">                                               
Es importante que, una vez c</t>
    </r>
    <r>
      <rPr>
        <b/>
        <sz val="10"/>
        <color rgb="FF000000"/>
        <rFont val="Arial"/>
      </rPr>
      <t>ompletado el documento, se guarde y exporte todo el libro en PDF para que a la hora</t>
    </r>
    <r>
      <rPr>
        <sz val="10"/>
        <color rgb="FF000000"/>
        <rFont val="Arial"/>
      </rPr>
      <t xml:space="preserve"> de incluir la firma en la última hoja "Cuadro Resumen", se firme y declare responsablemente el contenido de todas las hojas del libro Excel.</t>
    </r>
  </si>
  <si>
    <t>La calculadora de topes salariales es una herramienta que se cede a las entidades para que estas puedan hacer una comprobación previa de los datos aportados. En ningún caso se firma ni certifica.</t>
  </si>
  <si>
    <t>Calculadora de topes salariales</t>
  </si>
  <si>
    <t>Grupo de cotización</t>
  </si>
  <si>
    <t>Horas anuales teóricas</t>
  </si>
  <si>
    <t>Tope</t>
  </si>
  <si>
    <t>Horas anuales trabajadas</t>
  </si>
  <si>
    <t>Tope ajustado horario trabajado</t>
  </si>
  <si>
    <t>6 y 7</t>
  </si>
  <si>
    <t>La calculadora de desviaciones y límites de presupuesto es una herramienta que se cede a las entidades para que estas puedan hacer una comprobación previa de los datos aportados. En ningún caso se firma ni certifica.</t>
  </si>
  <si>
    <t xml:space="preserve">Desviaciones presupuesto </t>
  </si>
  <si>
    <t>Concepto</t>
  </si>
  <si>
    <t>Presupuestado</t>
  </si>
  <si>
    <t>Ejecutado</t>
  </si>
  <si>
    <t>Desviación</t>
  </si>
  <si>
    <t>Porcentaje de desviación</t>
  </si>
  <si>
    <t>Gastos de personal</t>
  </si>
  <si>
    <t xml:space="preserve">Gastos de actividades </t>
  </si>
  <si>
    <t>Gastos generales</t>
  </si>
  <si>
    <t>Gastos de inversión</t>
  </si>
  <si>
    <t>Total</t>
  </si>
  <si>
    <t>Aportación de la entidad</t>
  </si>
  <si>
    <t>Límites</t>
  </si>
  <si>
    <t>Porcentaje</t>
  </si>
  <si>
    <t>10% retribuciones personal de coordinación y administración</t>
  </si>
  <si>
    <t>La celda de color amarillo toma su valor del cuadro de "Desviaciones presupuesto"</t>
  </si>
  <si>
    <t>10% gastos generales</t>
  </si>
  <si>
    <t>5% Dietas,  gastos de viaje y seguros de accidentes</t>
  </si>
  <si>
    <t>5% gastos de difusión</t>
  </si>
  <si>
    <t xml:space="preserve">Observaciones: </t>
  </si>
  <si>
    <t>Gastos de Personal</t>
  </si>
  <si>
    <t>Nº de orden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</si>
  <si>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Anotación por mes y trabajador/a de la nómina y la Seguridad Social. </t>
    </r>
  </si>
  <si>
    <t>Nombre y apellidos del trabajador/a</t>
  </si>
  <si>
    <r>
      <rPr>
        <b/>
        <sz val="11"/>
        <color theme="1"/>
        <rFont val="Open Sans"/>
      </rPr>
      <t xml:space="preserve">Cantidad bonificada
</t>
    </r>
    <r>
      <rPr>
        <sz val="11"/>
        <color theme="1"/>
        <rFont val="Open Sans"/>
      </rPr>
      <t xml:space="preserve">En caso de que las nóminas tengan algún tipo de bonificación, indicar en esta casilla el importe. </t>
    </r>
  </si>
  <si>
    <r>
      <rPr>
        <b/>
        <sz val="11"/>
        <color theme="1"/>
        <rFont val="Open Sans"/>
      </rPr>
      <t xml:space="preserve">Fecha del documento de gasto. 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</si>
  <si>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>Importe total del documento de gasto</t>
  </si>
  <si>
    <t>El valor de la suma de estas 4 columnas tiene que ser igual o inferior al valor del "Importe total del documento de gasto".</t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</si>
  <si>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</si>
  <si>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subvención del Gobierno de Aragón</t>
  </si>
  <si>
    <t>Importe imputado a la aportación de la entidad</t>
  </si>
  <si>
    <t xml:space="preserve">Importe imputado de otras subvenciones o ayudas públicas y privadas destinadas al programa </t>
  </si>
  <si>
    <t>Importe total del documento de gasto imputado a otros programas o proyectos (Incluídos los de IRPF)</t>
  </si>
  <si>
    <t>P1</t>
  </si>
  <si>
    <t>Nómina (mes)</t>
  </si>
  <si>
    <t xml:space="preserve">Seguridad Social </t>
  </si>
  <si>
    <t>P2</t>
  </si>
  <si>
    <t>Nómina</t>
  </si>
  <si>
    <t>P3</t>
  </si>
  <si>
    <t>P4</t>
  </si>
  <si>
    <t>P5</t>
  </si>
  <si>
    <t>P6</t>
  </si>
  <si>
    <t>P7</t>
  </si>
  <si>
    <t>P8</t>
  </si>
  <si>
    <t xml:space="preserve"> </t>
  </si>
  <si>
    <t>P9</t>
  </si>
  <si>
    <t>P10</t>
  </si>
  <si>
    <t xml:space="preserve">Certificado de Personal </t>
  </si>
  <si>
    <t>Nº Seguridad Social</t>
  </si>
  <si>
    <t>Puesto de trabajo</t>
  </si>
  <si>
    <r>
      <rPr>
        <b/>
        <sz val="11"/>
        <color theme="1"/>
        <rFont val="Open Sans"/>
      </rPr>
      <t xml:space="preserve">Grupo de cotización
</t>
    </r>
    <r>
      <rPr>
        <sz val="11"/>
        <color theme="1"/>
        <rFont val="Open Sans"/>
      </rPr>
      <t xml:space="preserve"> </t>
    </r>
  </si>
  <si>
    <r>
      <rPr>
        <b/>
        <sz val="11"/>
        <color theme="1"/>
        <rFont val="Open Sans"/>
      </rPr>
      <t xml:space="preserve">Horas anuales
</t>
    </r>
    <r>
      <rPr>
        <sz val="11"/>
        <color theme="1"/>
        <rFont val="Open Sans"/>
      </rPr>
      <t>(Las horas según contrato de trabajo, no las imputadas al programa). 
* Se necesitan las horas anuales del contrato para compararlo con el modelo 190 que es anual.</t>
    </r>
  </si>
  <si>
    <r>
      <rPr>
        <b/>
        <sz val="11"/>
        <color theme="1"/>
        <rFont val="Open Sans"/>
      </rPr>
      <t xml:space="preserve">Percepciones íntegras anuales de cada trabajador/a (Modelo 190)
</t>
    </r>
    <r>
      <rPr>
        <sz val="11"/>
        <color theme="1"/>
        <rFont val="Open Sans"/>
      </rPr>
      <t xml:space="preserve">Señalar las percepciones íntegras anuales de cada trabajador / trabajadora que figuran en el Modelo 190 de Retenciones e ingresos a cuenta de Hacienda. </t>
    </r>
  </si>
  <si>
    <r>
      <rPr>
        <b/>
        <sz val="11"/>
        <color theme="1"/>
        <rFont val="Open Sans"/>
      </rPr>
      <t xml:space="preserve">Total de retribuciones del personal 
</t>
    </r>
    <r>
      <rPr>
        <sz val="11"/>
        <color theme="1"/>
        <rFont val="Open Sans"/>
      </rPr>
      <t xml:space="preserve">Aquí se indica el total de retribuciones de cada trabajador de la columna "Importe imputado a la subvención del Gobierno de Aragón" de la hoja "Gastos de personal" de este anexo. </t>
    </r>
  </si>
  <si>
    <r>
      <rPr>
        <b/>
        <sz val="11"/>
        <color theme="1"/>
        <rFont val="Open Sans"/>
      </rPr>
      <t xml:space="preserve">Porcentaje de tiempo dedicado a funciones de coordinación y administración 
</t>
    </r>
    <r>
      <rPr>
        <sz val="11"/>
        <color theme="1"/>
        <rFont val="Open Sans"/>
      </rPr>
      <t>Indicar, del tiempo dedicado al programa, el porcentaje dedicado a funciones de coordinación y administración.</t>
    </r>
  </si>
  <si>
    <t xml:space="preserve">Gastos de personal dedicados a funciones de coordinación y administración 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</si>
  <si>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 En este caso se ha superado el 10% del porcentaje.</t>
    </r>
  </si>
  <si>
    <t xml:space="preserve">Total de gastos de personal dedicados a funciones de coordinación y administración </t>
  </si>
  <si>
    <r>
      <rPr>
        <b/>
        <sz val="10"/>
        <color theme="1"/>
        <rFont val="Open Sans"/>
      </rPr>
      <t xml:space="preserve">Porcentaje dedicado a funciones de coordinación y administración de la subvención concedida  
</t>
    </r>
    <r>
      <rPr>
        <sz val="10"/>
        <color theme="1"/>
        <rFont val="Open Sans"/>
      </rPr>
      <t>Este porcentaje no puede ser superior al 10%</t>
    </r>
  </si>
  <si>
    <t>Gastos de Actividades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</si>
  <si>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
programa subvencionado, tanto los incurridos en el desarrollo de la actividad, como en el
mantenimiento del local donde esta se realiza.</t>
    </r>
  </si>
  <si>
    <t xml:space="preserve">Denominación del acreedor/a </t>
  </si>
  <si>
    <t>Nº de factura</t>
  </si>
  <si>
    <t>Descripción del gasto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</si>
  <si>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</si>
  <si>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</si>
  <si>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aportación entidad</t>
  </si>
  <si>
    <t xml:space="preserve">Importe imputado de Otras Subvenciones o ayudas públicas y privadas destinadas al programa 
</t>
  </si>
  <si>
    <t>A1</t>
  </si>
  <si>
    <t>Dietas gastos de viaje y seguros de accidente</t>
  </si>
  <si>
    <t>A2</t>
  </si>
  <si>
    <t>Gastos de difusión</t>
  </si>
  <si>
    <t>A3</t>
  </si>
  <si>
    <t>Gastos del local</t>
  </si>
  <si>
    <t>A4</t>
  </si>
  <si>
    <t>Atención directa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</si>
  <si>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</si>
  <si>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</si>
  <si>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</si>
  <si>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</si>
  <si>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</si>
  <si>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</si>
  <si>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</si>
  <si>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</si>
  <si>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</si>
  <si>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</si>
  <si>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</si>
  <si>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</si>
  <si>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</si>
  <si>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</si>
  <si>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</si>
  <si>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</si>
  <si>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Total gastos de actividades</t>
  </si>
  <si>
    <t>Total gastos de Dietas, gastos de viaje y seguros de accidente</t>
  </si>
  <si>
    <t>Total gastos de difusión</t>
  </si>
  <si>
    <t xml:space="preserve">Gastos Generales 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</si>
  <si>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que no pueden vincularse directamente con el programa, pero que son necesarios para la realización del mismo.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</si>
  <si>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</si>
  <si>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</si>
  <si>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 xml:space="preserve">Importe imputado de Otras Subvenciones o ayudas públicas y privadas destinadas al programa 
</t>
  </si>
  <si>
    <r>
      <rPr>
        <b/>
        <sz val="11"/>
        <color theme="1"/>
        <rFont val="Open Sans"/>
      </rPr>
      <t xml:space="preserve">Importe total del documento de gasto imputado a otros programas o proyectos </t>
    </r>
    <r>
      <rPr>
        <b/>
        <sz val="11"/>
        <color theme="1"/>
        <rFont val="Open Sans"/>
      </rPr>
      <t>(Incluídos los de IRPF)</t>
    </r>
  </si>
  <si>
    <t>G1</t>
  </si>
  <si>
    <t xml:space="preserve">Gastos externos </t>
  </si>
  <si>
    <t>G2</t>
  </si>
  <si>
    <t>Gastos de gestión y coordinación general de los programas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</si>
  <si>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</si>
  <si>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</si>
  <si>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</si>
  <si>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</si>
  <si>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</si>
  <si>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</si>
  <si>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</si>
  <si>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</si>
  <si>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</si>
  <si>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</si>
  <si>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</si>
  <si>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</si>
  <si>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</si>
  <si>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</si>
  <si>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</si>
  <si>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</si>
  <si>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</si>
  <si>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</si>
  <si>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Total gastos generales</t>
  </si>
  <si>
    <t>Gastos de Inversión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</si>
  <si>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</si>
  <si>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t>Denominación del acreedor/a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</si>
  <si>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</t>
    </r>
    <r>
      <rPr>
        <b/>
        <sz val="11"/>
        <color theme="1"/>
        <rFont val="Open Sans"/>
      </rPr>
      <t>.</t>
    </r>
  </si>
  <si>
    <t xml:space="preserve">Fecha del documento de pago
</t>
  </si>
  <si>
    <t>Importe imputado a la subvención del Gobierno de Aragón.</t>
  </si>
  <si>
    <r>
      <rPr>
        <b/>
        <sz val="11"/>
        <color theme="1"/>
        <rFont val="Open Sans"/>
      </rPr>
      <t>Importe imputado de otras Subvenciones o ayudas públicas y privadas destinadas al programa.</t>
    </r>
    <r>
      <rPr>
        <b/>
        <sz val="11"/>
        <color theme="1"/>
        <rFont val="Open Sans"/>
      </rPr>
      <t xml:space="preserve">
</t>
    </r>
  </si>
  <si>
    <t>Importe total del documento de gasto imputado a otros programas o proyectos (incluídos los de IRPF)</t>
  </si>
  <si>
    <t>I1</t>
  </si>
  <si>
    <t>Gasto de Equipamiento</t>
  </si>
  <si>
    <t>I2</t>
  </si>
  <si>
    <t>Gasto de Obra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</si>
  <si>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</si>
  <si>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</si>
  <si>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</si>
  <si>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</si>
  <si>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</si>
  <si>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</si>
  <si>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</si>
  <si>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</si>
  <si>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</si>
  <si>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</si>
  <si>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</si>
  <si>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</si>
  <si>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</si>
  <si>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</si>
  <si>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</si>
  <si>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</si>
  <si>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</si>
  <si>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</si>
  <si>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Total gastos de inversión</t>
  </si>
  <si>
    <t>La calculadora es una herramienta que se cede a las entidades para que estas puedan hacer una comprobación previa de los datos aportados. En ningún caso se firma ni certifica.</t>
  </si>
  <si>
    <t>CALCULADORA DE TOPES SALARIALES</t>
  </si>
  <si>
    <t>GRUPO COTIZACIÓN</t>
  </si>
  <si>
    <t>HORAS ANUALES TEÓRICAS</t>
  </si>
  <si>
    <t>TOPE</t>
  </si>
  <si>
    <t>HORAS ANUALES TRABAJADAS</t>
  </si>
  <si>
    <t>TOPE AJUSTADO HORARIO TRABAJADO</t>
  </si>
  <si>
    <t>DESVIACIONES PRESUPUESTO</t>
  </si>
  <si>
    <t>CONCEPTO</t>
  </si>
  <si>
    <t>PRESUPUESTADO</t>
  </si>
  <si>
    <t>EJECUTADO</t>
  </si>
  <si>
    <t>DESVIACIÓN</t>
  </si>
  <si>
    <t>%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</si>
  <si>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</t>
    </r>
  </si>
  <si>
    <t>SOLO HAY QUE RELLENAR LAS CELDAS DE COLOR AZUL. EL RESTO DE CELDAS TIENEN VALOR FIJO O CALCULADO</t>
  </si>
  <si>
    <t>GASTOS DE INVERSIÓN</t>
  </si>
  <si>
    <t>Aportación entidad</t>
  </si>
  <si>
    <t>LÍMITES</t>
  </si>
  <si>
    <t>COORDINACIÓN TRABAJADOR / TRABAJADORA 1</t>
  </si>
  <si>
    <t>Porcentaje gastos generales / presupuestado</t>
  </si>
  <si>
    <t>integrar limites con resto de hojas?</t>
  </si>
  <si>
    <t xml:space="preserve">Suma total del importe imputado a la aportación de la entidad (del empleado). </t>
  </si>
  <si>
    <t>que se vea bien si te estas pasando.</t>
  </si>
  <si>
    <t>CUMPLE (MENOS DEL 10%)</t>
  </si>
  <si>
    <t>LAS CELDAS DE COLOR AMARILLO TOMAN SUS VALORES DEL CUADRO DE "DESVIACIONES PRESUPUESTO"</t>
  </si>
  <si>
    <t xml:space="preserve">OBSERVACIONES: </t>
  </si>
  <si>
    <t>COORDINACIÓN TRABAJADOR / TRABAJADORA 2</t>
  </si>
  <si>
    <t>CUMPLE TOPES</t>
  </si>
  <si>
    <t>Suma nómina (sin ss) salario neto</t>
  </si>
  <si>
    <t>Gastos de Actividades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</si>
  <si>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 programa subvencionado, tanto los incurridos en el desarrollo de la actividad, como en el
mantenimiento del local donde esta se realiza.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</si>
  <si>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</si>
  <si>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</si>
  <si>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IVA aplicado al gasto.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</si>
  <si>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del gasto sin IVA. </t>
    </r>
    <r>
      <rPr>
        <b/>
        <sz val="11"/>
        <color theme="1"/>
        <rFont val="Open Sans"/>
      </rPr>
      <t xml:space="preserve">
</t>
    </r>
  </si>
  <si>
    <r>
      <rPr>
        <b/>
        <sz val="11"/>
        <color theme="1"/>
        <rFont val="Open Sans"/>
      </rPr>
      <t xml:space="preserve">IVA subvencionable del documento de gasto
</t>
    </r>
    <r>
      <rPr>
        <sz val="11"/>
        <color theme="1"/>
        <rFont val="Open Sans"/>
      </rPr>
      <t xml:space="preserve">Monto del IVA que no se puede compensar/recuperar y que por lo tanto entra en la subvención. 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</si>
  <si>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 xml:space="preserve">Base imponible + IVA que no se puede recuperar. 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</si>
  <si>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</si>
  <si>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Generales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</si>
  <si>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Gastos que no pueden vincularse directamente con el programa, pero que son necesarios para la realización del mismo:
Por ejemplo: los gastos externos de asesoría jurídica y financiera, gastos notariales y registrales, gastos periciales, o gestión laboral, fiscal o administrativa de los trabajadores imputados a los mismos. 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</si>
  <si>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</si>
  <si>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Porcentaje de IVA aplicado al gasto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</si>
  <si>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total del documento de gasto sin IVA </t>
    </r>
    <r>
      <rPr>
        <b/>
        <sz val="11"/>
        <color theme="1"/>
        <rFont val="Open Sans"/>
      </rPr>
      <t xml:space="preserve">
</t>
    </r>
    <r>
      <rPr>
        <b/>
        <sz val="11"/>
        <color theme="1"/>
        <rFont val="Open Sans"/>
      </rPr>
      <t xml:space="preserve">
</t>
    </r>
  </si>
  <si>
    <t>IVA subvencionable del documento de gasto</t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</si>
  <si>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</si>
  <si>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</si>
  <si>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externos</t>
  </si>
  <si>
    <t>Gasto de Informe de auditoría</t>
  </si>
  <si>
    <t>Gastos de Inversión (IVA recuperable)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</si>
  <si>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</si>
  <si>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</si>
  <si>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</si>
  <si>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 xml:space="preserve">Base impositiva
</t>
    </r>
    <r>
      <rPr>
        <sz val="11"/>
        <color theme="1"/>
        <rFont val="Open Sans"/>
      </rPr>
      <t xml:space="preserve">
Porcentaje de IVA aplicado al gasto.</t>
    </r>
  </si>
  <si>
    <r>
      <rPr>
        <b/>
        <sz val="11"/>
        <color theme="1"/>
        <rFont val="Open Sans"/>
      </rPr>
      <t xml:space="preserve">Base imponible </t>
    </r>
    <r>
      <rPr>
        <sz val="11"/>
        <color theme="1"/>
        <rFont val="Open Sans"/>
      </rPr>
      <t xml:space="preserve">
Importe total del documento de gasto sin IVA. 
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</si>
  <si>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</si>
  <si>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</si>
  <si>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de otras Subvenciones o ayudas públicas y privadas destinadas al programa</t>
  </si>
  <si>
    <r>
      <rPr>
        <sz val="11"/>
        <color theme="1"/>
        <rFont val="Open Sans"/>
      </rPr>
      <t xml:space="preserve">En relación a la subvención concedida por el Gobierno de Aragón para programas de interés social con cargo a la asignación tributaria del Impuesto sobre la Renta de las Personas Físicas, para el año 2021, en referencia al programa con número de expediente indicado, en esta pestaña se </t>
    </r>
    <r>
      <rPr>
        <b/>
        <sz val="11"/>
        <color theme="1"/>
        <rFont val="Open Sans"/>
      </rPr>
      <t>declara responsablemente</t>
    </r>
    <r>
      <rPr>
        <sz val="11"/>
        <color theme="1"/>
        <rFont val="Open Sans"/>
      </rPr>
      <t xml:space="preserve"> la veracidad de los datos incluidos en todas las hojas del documento. 
</t>
    </r>
  </si>
  <si>
    <t>D./Dª con DNI:</t>
  </si>
  <si>
    <t>1666666A</t>
  </si>
  <si>
    <t>Representante legal de la entidad:</t>
  </si>
  <si>
    <t>Juan Ramón Vicente Ortiz</t>
  </si>
  <si>
    <t>Expediente:</t>
  </si>
  <si>
    <t>2021/0000/256</t>
  </si>
  <si>
    <t>Denominación programa:</t>
  </si>
  <si>
    <t>Atención a personas invidentes</t>
  </si>
  <si>
    <t>Resumen de los gastos presupuestados</t>
  </si>
  <si>
    <t>Gastos de actividades</t>
  </si>
  <si>
    <t>Total de gastos presupuestados</t>
  </si>
  <si>
    <t>Resumen de los gastos ejecutados</t>
  </si>
  <si>
    <t>Gastos de actividades (IVA Recuperable)</t>
  </si>
  <si>
    <t>Gastos generales (IVA Recuperable)</t>
  </si>
  <si>
    <t>Gastos de inversión (IVA Recuperable)</t>
  </si>
  <si>
    <t>Total de gastos ejecutados</t>
  </si>
  <si>
    <t>¿Tiene la entidad posibilidad de recuperar el IVA?</t>
  </si>
  <si>
    <t xml:space="preserve">Porcentaje de IVA que se puede recuperar
</t>
  </si>
  <si>
    <t>No</t>
  </si>
  <si>
    <r>
      <rPr>
        <b/>
        <sz val="11"/>
        <color theme="1"/>
        <rFont val="Calibri"/>
      </rPr>
      <t xml:space="preserve">En los programas de inversión: </t>
    </r>
    <r>
      <rPr>
        <sz val="11"/>
        <color theme="1"/>
        <rFont val="Calibri"/>
      </rPr>
      <t>La persona representante de la entidad certifica la recepción de lo adquirido, su conformidad y la inclusión de los bienes adquiridos en el inventario de la entidad.</t>
    </r>
  </si>
  <si>
    <t>Firmado electrónicamente por el representante legal de la entidad</t>
  </si>
  <si>
    <r>
      <rPr>
        <sz val="11"/>
        <color theme="1"/>
        <rFont val="Open Sans"/>
      </rPr>
      <t xml:space="preserve">El órgano responsable del tratamiento de los datos de carácter personal requeridos en esta solicitud es la Secretaría General Técnica del Departamento de Bienestar Social y Familia. Dichos datos serán tratados con el fin exclusivo de gestionar y tramitar las solicitudes de subvenciones de programas interés social con cargo a asignación tributaria IRPF. La licitud del tratamiento de sus datos es el interés público o ejercicio de poderes públicos.
No se comunicarán datos a terceros, salvo en los casos previstos en las leyes. Podrá ejercer sus derechos de acceso, rectificación, supresión y portabilidad de los datos o de limitación y oposición a su tratamiento, así como a no ser objeto de decisiones individualizadas automatizadas a través de la sede electrónica de la Administración de la Comunidad Autónoma de Aragón (https://www.aragon.es/tramites), con los modelos normalizados disponibles. Podrá obtener información adicional en el Registro de Actividades de Tratamiento del Gobierno de Aragón: “Subvenciones programas interés social con cargo a asignación tributaria IRPF”, en el siguiente enlace: https://protecciondatos.aragon.es/registro-actividades/514.  </t>
    </r>
    <r>
      <rPr>
        <b/>
        <sz val="11"/>
        <color theme="1"/>
        <rFont val="Open Sans"/>
      </rPr>
      <t xml:space="preserve">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</si>
</sst>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0&quot; €&quot;"/>
    <numFmt numFmtId="166" formatCode="d/m/yyyy"/>
    <numFmt numFmtId="167" formatCode="#,##0.00\ [$€-1]"/>
    <numFmt numFmtId="168" formatCode="d\-m\-yy"/>
  </numFmts>
  <fonts count="31">
    <font>
      <sz val="10"/>
      <color rgb="FF000000"/>
      <name val="Arial"/>
      <scheme val="minor"/>
    </font>
    <font>
      <sz val="10"/>
      <color rgb="FF000000"/>
      <name val="Arial"/>
    </font>
    <font>
      <b/>
      <sz val="14"/>
      <color theme="1"/>
      <name val="Open Sans"/>
    </font>
    <font>
      <sz val="10"/>
      <name val="Arial"/>
    </font>
    <font>
      <sz val="10"/>
      <color theme="1"/>
      <name val="Arial"/>
    </font>
    <font>
      <b/>
      <sz val="11"/>
      <color rgb="FFFFFFFF"/>
      <name val="Open Sans"/>
    </font>
    <font>
      <sz val="11"/>
      <color theme="1"/>
      <name val="Open Sans"/>
    </font>
    <font>
      <sz val="10"/>
      <color theme="1"/>
      <name val="Open Sans"/>
    </font>
    <font>
      <b/>
      <sz val="12"/>
      <color rgb="FFFFFFFF"/>
      <name val="Open Sans"/>
    </font>
    <font>
      <b/>
      <sz val="11"/>
      <color theme="1"/>
      <name val="Open Sans"/>
    </font>
    <font>
      <sz val="12"/>
      <color theme="1"/>
      <name val="Open Sans"/>
    </font>
    <font>
      <sz val="12"/>
      <color theme="1"/>
      <name val="Arial"/>
    </font>
    <font>
      <b/>
      <sz val="12"/>
      <color theme="1"/>
      <name val="Open Sans"/>
    </font>
    <font>
      <sz val="11"/>
      <color theme="1"/>
      <name val="Calibri"/>
    </font>
    <font>
      <b/>
      <sz val="10"/>
      <color theme="1"/>
      <name val="Open Sans"/>
    </font>
    <font>
      <sz val="12"/>
      <color rgb="FFFFFFFF"/>
      <name val="Open Sans"/>
    </font>
    <font>
      <b/>
      <sz val="12"/>
      <color theme="0"/>
      <name val="Open Sans"/>
    </font>
    <font>
      <u/>
      <sz val="11"/>
      <color theme="1"/>
      <name val="Open Sans"/>
    </font>
    <font>
      <b/>
      <sz val="14"/>
      <color theme="1"/>
      <name val="Calibri"/>
    </font>
    <font>
      <b/>
      <sz val="14"/>
      <color rgb="FF1F2331"/>
      <name val="Open Sans"/>
    </font>
    <font>
      <b/>
      <sz val="11"/>
      <color rgb="FF000000"/>
      <name val="Open Sans"/>
    </font>
    <font>
      <sz val="10"/>
      <color theme="1"/>
      <name val="Arial"/>
    </font>
    <font>
      <b/>
      <sz val="11"/>
      <color theme="1"/>
      <name val="Calibri"/>
    </font>
    <font>
      <b/>
      <sz val="10"/>
      <color rgb="FF000000"/>
      <name val="Arial"/>
    </font>
    <font>
      <b/>
      <i/>
      <sz val="10"/>
      <color rgb="FF000000"/>
      <name val="Arial"/>
    </font>
    <font>
      <b/>
      <u/>
      <sz val="10"/>
      <color rgb="FF000000"/>
      <name val="Arial"/>
    </font>
    <font>
      <i/>
      <u/>
      <sz val="11"/>
      <color theme="1"/>
      <name val="Open Sans"/>
    </font>
    <font>
      <sz val="9"/>
      <color rgb="FF000000"/>
      <name val="Arial"/>
      <family val="2"/>
      <scheme val="minor"/>
    </font>
    <font>
      <sz val="10"/>
      <name val="Arial"/>
      <family val="2"/>
    </font>
    <font>
      <sz val="11"/>
      <color rgb="FFFF0000"/>
      <name val="Open Sans"/>
    </font>
    <font>
      <sz val="12"/>
      <color rgb="FFFF0000"/>
      <name val="Open Sans"/>
    </font>
  </fonts>
  <fills count="13">
    <fill>
      <patternFill patternType="none"/>
    </fill>
    <fill>
      <patternFill patternType="gray125"/>
    </fill>
    <fill>
      <patternFill patternType="solid">
        <fgColor rgb="FFDEB340"/>
        <bgColor rgb="FFDEB340"/>
      </patternFill>
    </fill>
    <fill>
      <patternFill patternType="solid">
        <fgColor rgb="FF363636"/>
        <bgColor rgb="FF363636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333333"/>
        <bgColor rgb="FF333333"/>
      </patternFill>
    </fill>
    <fill>
      <patternFill patternType="solid">
        <fgColor rgb="FFFDCB33"/>
        <bgColor rgb="FFFDCB3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01"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9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6" fillId="0" borderId="13" xfId="0" applyNumberFormat="1" applyFont="1" applyBorder="1" applyAlignment="1">
      <alignment horizontal="center" wrapText="1"/>
    </xf>
    <xf numFmtId="4" fontId="6" fillId="0" borderId="14" xfId="0" applyNumberFormat="1" applyFont="1" applyBorder="1" applyAlignment="1">
      <alignment horizontal="center" wrapText="1"/>
    </xf>
    <xf numFmtId="3" fontId="6" fillId="4" borderId="15" xfId="0" applyNumberFormat="1" applyFont="1" applyFill="1" applyBorder="1" applyAlignment="1">
      <alignment horizontal="center" wrapText="1"/>
    </xf>
    <xf numFmtId="4" fontId="6" fillId="0" borderId="13" xfId="0" applyNumberFormat="1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3" fontId="6" fillId="4" borderId="15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4" fontId="6" fillId="0" borderId="0" xfId="0" applyNumberFormat="1" applyFont="1"/>
    <xf numFmtId="0" fontId="9" fillId="0" borderId="0" xfId="0" applyFont="1"/>
    <xf numFmtId="0" fontId="9" fillId="0" borderId="16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4" fontId="6" fillId="0" borderId="10" xfId="0" applyNumberFormat="1" applyFont="1" applyBorder="1"/>
    <xf numFmtId="4" fontId="6" fillId="0" borderId="9" xfId="0" applyNumberFormat="1" applyFont="1" applyBorder="1"/>
    <xf numFmtId="4" fontId="6" fillId="0" borderId="10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4" fontId="6" fillId="0" borderId="10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10" fontId="6" fillId="0" borderId="10" xfId="0" applyNumberFormat="1" applyFont="1" applyBorder="1"/>
    <xf numFmtId="0" fontId="9" fillId="0" borderId="0" xfId="0" applyFont="1" applyAlignment="1">
      <alignment wrapText="1"/>
    </xf>
    <xf numFmtId="0" fontId="9" fillId="0" borderId="18" xfId="0" applyFont="1" applyBorder="1" applyAlignment="1">
      <alignment vertical="top" wrapText="1"/>
    </xf>
    <xf numFmtId="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/>
    <xf numFmtId="4" fontId="6" fillId="0" borderId="16" xfId="0" applyNumberFormat="1" applyFont="1" applyBorder="1"/>
    <xf numFmtId="10" fontId="6" fillId="0" borderId="9" xfId="0" applyNumberFormat="1" applyFont="1" applyBorder="1" applyAlignment="1">
      <alignment horizontal="center"/>
    </xf>
    <xf numFmtId="0" fontId="9" fillId="0" borderId="0" xfId="0" applyFont="1" applyAlignment="1">
      <alignment vertical="top" wrapText="1"/>
    </xf>
    <xf numFmtId="4" fontId="6" fillId="5" borderId="15" xfId="0" applyNumberFormat="1" applyFont="1" applyFill="1" applyBorder="1"/>
    <xf numFmtId="165" fontId="6" fillId="0" borderId="0" xfId="0" applyNumberFormat="1" applyFont="1" applyAlignment="1">
      <alignment horizontal="right" wrapText="1"/>
    </xf>
    <xf numFmtId="4" fontId="6" fillId="0" borderId="12" xfId="0" applyNumberFormat="1" applyFont="1" applyBorder="1"/>
    <xf numFmtId="4" fontId="6" fillId="0" borderId="10" xfId="0" applyNumberFormat="1" applyFont="1" applyBorder="1" applyAlignment="1">
      <alignment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9" fontId="6" fillId="0" borderId="0" xfId="0" applyNumberFormat="1" applyFont="1" applyAlignment="1">
      <alignment horizontal="right" wrapText="1"/>
    </xf>
    <xf numFmtId="165" fontId="9" fillId="0" borderId="24" xfId="0" applyNumberFormat="1" applyFont="1" applyBorder="1" applyAlignment="1">
      <alignment horizontal="left" vertical="top" wrapText="1"/>
    </xf>
    <xf numFmtId="165" fontId="9" fillId="0" borderId="16" xfId="0" applyNumberFormat="1" applyFont="1" applyBorder="1" applyAlignment="1">
      <alignment horizontal="left" vertical="top" wrapText="1"/>
    </xf>
    <xf numFmtId="0" fontId="10" fillId="0" borderId="14" xfId="0" applyFont="1" applyBorder="1" applyAlignment="1">
      <alignment vertical="center"/>
    </xf>
    <xf numFmtId="165" fontId="10" fillId="4" borderId="15" xfId="0" applyNumberFormat="1" applyFont="1" applyFill="1" applyBorder="1"/>
    <xf numFmtId="167" fontId="10" fillId="4" borderId="15" xfId="0" applyNumberFormat="1" applyFont="1" applyFill="1" applyBorder="1"/>
    <xf numFmtId="168" fontId="10" fillId="4" borderId="15" xfId="0" applyNumberFormat="1" applyFont="1" applyFill="1" applyBorder="1"/>
    <xf numFmtId="0" fontId="6" fillId="0" borderId="24" xfId="0" applyFont="1" applyBorder="1"/>
    <xf numFmtId="0" fontId="11" fillId="0" borderId="0" xfId="0" applyFont="1"/>
    <xf numFmtId="166" fontId="10" fillId="4" borderId="15" xfId="0" applyNumberFormat="1" applyFont="1" applyFill="1" applyBorder="1" applyAlignment="1">
      <alignment vertical="center" wrapText="1"/>
    </xf>
    <xf numFmtId="4" fontId="10" fillId="4" borderId="15" xfId="0" applyNumberFormat="1" applyFont="1" applyFill="1" applyBorder="1"/>
    <xf numFmtId="0" fontId="10" fillId="0" borderId="10" xfId="0" applyFont="1" applyBorder="1" applyAlignment="1">
      <alignment horizontal="center" wrapText="1"/>
    </xf>
    <xf numFmtId="0" fontId="10" fillId="0" borderId="13" xfId="0" applyFont="1" applyBorder="1"/>
    <xf numFmtId="0" fontId="12" fillId="0" borderId="13" xfId="0" applyFont="1" applyBorder="1" applyAlignment="1">
      <alignment wrapText="1"/>
    </xf>
    <xf numFmtId="168" fontId="10" fillId="0" borderId="12" xfId="0" applyNumberFormat="1" applyFont="1" applyBorder="1"/>
    <xf numFmtId="165" fontId="12" fillId="6" borderId="27" xfId="0" applyNumberFormat="1" applyFont="1" applyFill="1" applyBorder="1" applyAlignment="1">
      <alignment horizontal="right" wrapText="1"/>
    </xf>
    <xf numFmtId="165" fontId="12" fillId="6" borderId="12" xfId="0" applyNumberFormat="1" applyFont="1" applyFill="1" applyBorder="1" applyAlignment="1">
      <alignment horizontal="right" wrapText="1"/>
    </xf>
    <xf numFmtId="168" fontId="10" fillId="0" borderId="13" xfId="0" applyNumberFormat="1" applyFont="1" applyBorder="1"/>
    <xf numFmtId="0" fontId="10" fillId="0" borderId="0" xfId="0" applyFont="1"/>
    <xf numFmtId="168" fontId="10" fillId="0" borderId="0" xfId="0" applyNumberFormat="1" applyFont="1"/>
    <xf numFmtId="165" fontId="10" fillId="0" borderId="0" xfId="0" applyNumberFormat="1" applyFont="1"/>
    <xf numFmtId="0" fontId="13" fillId="0" borderId="0" xfId="0" applyFont="1"/>
    <xf numFmtId="165" fontId="13" fillId="0" borderId="0" xfId="0" applyNumberFormat="1" applyFont="1"/>
    <xf numFmtId="168" fontId="13" fillId="0" borderId="0" xfId="0" applyNumberFormat="1" applyFont="1"/>
    <xf numFmtId="0" fontId="6" fillId="4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wrapText="1"/>
    </xf>
    <xf numFmtId="0" fontId="6" fillId="4" borderId="15" xfId="0" applyFont="1" applyFill="1" applyBorder="1"/>
    <xf numFmtId="168" fontId="6" fillId="4" borderId="15" xfId="0" applyNumberFormat="1" applyFont="1" applyFill="1" applyBorder="1"/>
    <xf numFmtId="10" fontId="6" fillId="4" borderId="15" xfId="0" applyNumberFormat="1" applyFont="1" applyFill="1" applyBorder="1"/>
    <xf numFmtId="4" fontId="6" fillId="0" borderId="8" xfId="0" applyNumberFormat="1" applyFont="1" applyBorder="1"/>
    <xf numFmtId="167" fontId="6" fillId="0" borderId="9" xfId="0" applyNumberFormat="1" applyFont="1" applyBorder="1"/>
    <xf numFmtId="165" fontId="6" fillId="4" borderId="15" xfId="0" applyNumberFormat="1" applyFont="1" applyFill="1" applyBorder="1"/>
    <xf numFmtId="168" fontId="6" fillId="0" borderId="0" xfId="0" applyNumberFormat="1" applyFont="1"/>
    <xf numFmtId="165" fontId="6" fillId="0" borderId="0" xfId="0" applyNumberFormat="1" applyFont="1"/>
    <xf numFmtId="0" fontId="14" fillId="0" borderId="12" xfId="0" applyFont="1" applyBorder="1" applyAlignment="1">
      <alignment wrapText="1"/>
    </xf>
    <xf numFmtId="165" fontId="6" fillId="0" borderId="12" xfId="0" applyNumberFormat="1" applyFont="1" applyBorder="1"/>
    <xf numFmtId="0" fontId="6" fillId="0" borderId="14" xfId="0" applyFont="1" applyBorder="1"/>
    <xf numFmtId="0" fontId="10" fillId="0" borderId="14" xfId="0" applyFont="1" applyBorder="1" applyAlignment="1">
      <alignment horizontal="center" wrapText="1"/>
    </xf>
    <xf numFmtId="0" fontId="10" fillId="4" borderId="15" xfId="0" applyFont="1" applyFill="1" applyBorder="1"/>
    <xf numFmtId="166" fontId="10" fillId="4" borderId="15" xfId="0" applyNumberFormat="1" applyFont="1" applyFill="1" applyBorder="1" applyAlignment="1">
      <alignment horizontal="right" vertical="center" wrapText="1"/>
    </xf>
    <xf numFmtId="166" fontId="10" fillId="4" borderId="1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9" fillId="4" borderId="15" xfId="0" applyFont="1" applyFill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12" fillId="0" borderId="0" xfId="0" applyFont="1"/>
    <xf numFmtId="0" fontId="10" fillId="0" borderId="0" xfId="0" applyFont="1" applyAlignment="1">
      <alignment vertical="top"/>
    </xf>
    <xf numFmtId="0" fontId="12" fillId="0" borderId="0" xfId="0" applyFont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12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right" vertical="top" wrapText="1"/>
    </xf>
    <xf numFmtId="0" fontId="10" fillId="0" borderId="33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165" fontId="9" fillId="0" borderId="11" xfId="0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4" fontId="6" fillId="4" borderId="15" xfId="0" applyNumberFormat="1" applyFont="1" applyFill="1" applyBorder="1"/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/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168" fontId="6" fillId="0" borderId="17" xfId="0" applyNumberFormat="1" applyFont="1" applyBorder="1"/>
    <xf numFmtId="165" fontId="9" fillId="6" borderId="27" xfId="0" applyNumberFormat="1" applyFont="1" applyFill="1" applyBorder="1" applyAlignment="1">
      <alignment horizontal="right" wrapText="1"/>
    </xf>
    <xf numFmtId="165" fontId="9" fillId="6" borderId="34" xfId="0" applyNumberFormat="1" applyFont="1" applyFill="1" applyBorder="1" applyAlignment="1">
      <alignment horizontal="right" wrapText="1"/>
    </xf>
    <xf numFmtId="4" fontId="6" fillId="0" borderId="35" xfId="0" applyNumberFormat="1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8" fillId="8" borderId="39" xfId="0" applyFont="1" applyFill="1" applyBorder="1" applyAlignment="1">
      <alignment horizontal="left" vertical="top" wrapText="1"/>
    </xf>
    <xf numFmtId="0" fontId="8" fillId="8" borderId="40" xfId="0" applyFont="1" applyFill="1" applyBorder="1" applyAlignment="1">
      <alignment horizontal="left" vertical="top" wrapText="1"/>
    </xf>
    <xf numFmtId="0" fontId="8" fillId="8" borderId="41" xfId="0" applyFont="1" applyFill="1" applyBorder="1" applyAlignment="1">
      <alignment horizontal="left" vertical="top" wrapText="1"/>
    </xf>
    <xf numFmtId="4" fontId="13" fillId="0" borderId="0" xfId="0" applyNumberFormat="1" applyFont="1"/>
    <xf numFmtId="0" fontId="9" fillId="0" borderId="42" xfId="0" applyFont="1" applyBorder="1" applyAlignment="1">
      <alignment horizontal="center" wrapText="1"/>
    </xf>
    <xf numFmtId="3" fontId="6" fillId="4" borderId="40" xfId="0" applyNumberFormat="1" applyFont="1" applyFill="1" applyBorder="1" applyAlignment="1">
      <alignment horizontal="center" wrapText="1"/>
    </xf>
    <xf numFmtId="4" fontId="6" fillId="0" borderId="43" xfId="0" applyNumberFormat="1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3" fontId="6" fillId="0" borderId="45" xfId="0" applyNumberFormat="1" applyFont="1" applyBorder="1" applyAlignment="1">
      <alignment horizontal="center" wrapText="1"/>
    </xf>
    <xf numFmtId="4" fontId="6" fillId="0" borderId="45" xfId="0" applyNumberFormat="1" applyFont="1" applyBorder="1" applyAlignment="1">
      <alignment horizontal="center" wrapText="1"/>
    </xf>
    <xf numFmtId="3" fontId="6" fillId="4" borderId="46" xfId="0" applyNumberFormat="1" applyFont="1" applyFill="1" applyBorder="1"/>
    <xf numFmtId="4" fontId="6" fillId="0" borderId="22" xfId="0" applyNumberFormat="1" applyFont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0" fontId="8" fillId="8" borderId="39" xfId="0" applyFont="1" applyFill="1" applyBorder="1" applyAlignment="1">
      <alignment horizontal="left"/>
    </xf>
    <xf numFmtId="0" fontId="15" fillId="8" borderId="40" xfId="0" applyFont="1" applyFill="1" applyBorder="1" applyAlignment="1">
      <alignment horizontal="left" wrapText="1"/>
    </xf>
    <xf numFmtId="0" fontId="16" fillId="8" borderId="40" xfId="0" applyFont="1" applyFill="1" applyBorder="1" applyAlignment="1">
      <alignment horizontal="left"/>
    </xf>
    <xf numFmtId="0" fontId="16" fillId="8" borderId="41" xfId="0" applyFont="1" applyFill="1" applyBorder="1" applyAlignment="1">
      <alignment horizontal="left"/>
    </xf>
    <xf numFmtId="0" fontId="6" fillId="0" borderId="42" xfId="0" applyFont="1" applyBorder="1" applyAlignment="1">
      <alignment wrapText="1"/>
    </xf>
    <xf numFmtId="4" fontId="6" fillId="4" borderId="40" xfId="0" applyNumberFormat="1" applyFont="1" applyFill="1" applyBorder="1"/>
    <xf numFmtId="4" fontId="6" fillId="10" borderId="40" xfId="0" applyNumberFormat="1" applyFont="1" applyFill="1" applyBorder="1"/>
    <xf numFmtId="4" fontId="6" fillId="0" borderId="13" xfId="0" applyNumberFormat="1" applyFont="1" applyBorder="1" applyAlignment="1">
      <alignment horizontal="center"/>
    </xf>
    <xf numFmtId="10" fontId="6" fillId="0" borderId="43" xfId="0" applyNumberFormat="1" applyFont="1" applyBorder="1" applyAlignment="1">
      <alignment horizontal="center"/>
    </xf>
    <xf numFmtId="4" fontId="6" fillId="4" borderId="47" xfId="0" applyNumberFormat="1" applyFont="1" applyFill="1" applyBorder="1"/>
    <xf numFmtId="0" fontId="8" fillId="8" borderId="39" xfId="0" applyFont="1" applyFill="1" applyBorder="1" applyAlignment="1">
      <alignment horizontal="left" wrapText="1"/>
    </xf>
    <xf numFmtId="4" fontId="9" fillId="0" borderId="9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4" fontId="9" fillId="0" borderId="45" xfId="0" applyNumberFormat="1" applyFont="1" applyBorder="1" applyAlignment="1">
      <alignment horizontal="center"/>
    </xf>
    <xf numFmtId="10" fontId="6" fillId="0" borderId="22" xfId="0" applyNumberFormat="1" applyFont="1" applyBorder="1"/>
    <xf numFmtId="0" fontId="9" fillId="0" borderId="44" xfId="0" applyFont="1" applyBorder="1" applyAlignment="1">
      <alignment wrapText="1"/>
    </xf>
    <xf numFmtId="4" fontId="6" fillId="4" borderId="46" xfId="0" applyNumberFormat="1" applyFont="1" applyFill="1" applyBorder="1"/>
    <xf numFmtId="4" fontId="6" fillId="0" borderId="45" xfId="0" applyNumberFormat="1" applyFont="1" applyBorder="1" applyAlignment="1">
      <alignment horizontal="center"/>
    </xf>
    <xf numFmtId="164" fontId="6" fillId="0" borderId="22" xfId="0" applyNumberFormat="1" applyFont="1" applyBorder="1"/>
    <xf numFmtId="0" fontId="9" fillId="0" borderId="48" xfId="0" applyFont="1" applyBorder="1"/>
    <xf numFmtId="0" fontId="6" fillId="0" borderId="48" xfId="0" applyFont="1" applyBorder="1"/>
    <xf numFmtId="0" fontId="16" fillId="8" borderId="39" xfId="0" applyFont="1" applyFill="1" applyBorder="1" applyAlignment="1">
      <alignment horizontal="left"/>
    </xf>
    <xf numFmtId="0" fontId="8" fillId="8" borderId="40" xfId="0" applyFont="1" applyFill="1" applyBorder="1" applyAlignment="1">
      <alignment horizontal="left"/>
    </xf>
    <xf numFmtId="0" fontId="7" fillId="7" borderId="1" xfId="0" applyFont="1" applyFill="1" applyBorder="1"/>
    <xf numFmtId="0" fontId="6" fillId="7" borderId="52" xfId="0" applyFont="1" applyFill="1" applyBorder="1"/>
    <xf numFmtId="0" fontId="6" fillId="7" borderId="1" xfId="0" applyFont="1" applyFill="1" applyBorder="1"/>
    <xf numFmtId="0" fontId="9" fillId="7" borderId="53" xfId="0" applyFont="1" applyFill="1" applyBorder="1" applyAlignment="1">
      <alignment wrapText="1"/>
    </xf>
    <xf numFmtId="4" fontId="6" fillId="5" borderId="40" xfId="0" applyNumberFormat="1" applyFont="1" applyFill="1" applyBorder="1"/>
    <xf numFmtId="0" fontId="6" fillId="9" borderId="1" xfId="0" applyFont="1" applyFill="1" applyBorder="1"/>
    <xf numFmtId="165" fontId="6" fillId="7" borderId="53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wrapText="1"/>
    </xf>
    <xf numFmtId="0" fontId="6" fillId="0" borderId="44" xfId="0" applyFont="1" applyBorder="1" applyAlignment="1">
      <alignment wrapText="1"/>
    </xf>
    <xf numFmtId="4" fontId="6" fillId="4" borderId="46" xfId="0" applyNumberFormat="1" applyFont="1" applyFill="1" applyBorder="1" applyAlignment="1">
      <alignment wrapText="1"/>
    </xf>
    <xf numFmtId="10" fontId="6" fillId="0" borderId="22" xfId="0" applyNumberFormat="1" applyFont="1" applyBorder="1" applyAlignment="1">
      <alignment horizontal="center"/>
    </xf>
    <xf numFmtId="0" fontId="9" fillId="7" borderId="40" xfId="0" applyFont="1" applyFill="1" applyBorder="1" applyAlignment="1">
      <alignment wrapText="1"/>
    </xf>
    <xf numFmtId="9" fontId="6" fillId="7" borderId="40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top"/>
    </xf>
    <xf numFmtId="0" fontId="17" fillId="0" borderId="24" xfId="0" applyFont="1" applyBorder="1"/>
    <xf numFmtId="0" fontId="10" fillId="0" borderId="14" xfId="0" applyFont="1" applyBorder="1"/>
    <xf numFmtId="10" fontId="10" fillId="4" borderId="15" xfId="0" applyNumberFormat="1" applyFont="1" applyFill="1" applyBorder="1"/>
    <xf numFmtId="167" fontId="10" fillId="0" borderId="9" xfId="0" applyNumberFormat="1" applyFont="1" applyBorder="1"/>
    <xf numFmtId="167" fontId="10" fillId="0" borderId="10" xfId="0" applyNumberFormat="1" applyFont="1" applyBorder="1"/>
    <xf numFmtId="167" fontId="10" fillId="0" borderId="7" xfId="0" applyNumberFormat="1" applyFont="1" applyBorder="1"/>
    <xf numFmtId="0" fontId="10" fillId="0" borderId="7" xfId="0" applyFont="1" applyBorder="1"/>
    <xf numFmtId="0" fontId="10" fillId="0" borderId="24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13" xfId="0" applyFont="1" applyBorder="1"/>
    <xf numFmtId="4" fontId="10" fillId="0" borderId="13" xfId="0" applyNumberFormat="1" applyFont="1" applyBorder="1"/>
    <xf numFmtId="168" fontId="10" fillId="0" borderId="10" xfId="0" applyNumberFormat="1" applyFont="1" applyBorder="1"/>
    <xf numFmtId="165" fontId="10" fillId="0" borderId="10" xfId="0" applyNumberFormat="1" applyFont="1" applyBorder="1"/>
    <xf numFmtId="0" fontId="10" fillId="0" borderId="10" xfId="0" applyFont="1" applyBorder="1"/>
    <xf numFmtId="167" fontId="6" fillId="0" borderId="13" xfId="0" applyNumberFormat="1" applyFont="1" applyBorder="1"/>
    <xf numFmtId="167" fontId="7" fillId="0" borderId="7" xfId="0" applyNumberFormat="1" applyFont="1" applyBorder="1"/>
    <xf numFmtId="0" fontId="7" fillId="4" borderId="15" xfId="0" applyFont="1" applyFill="1" applyBorder="1"/>
    <xf numFmtId="0" fontId="6" fillId="0" borderId="7" xfId="0" applyFont="1" applyBorder="1" applyAlignment="1">
      <alignment horizontal="center" wrapText="1"/>
    </xf>
    <xf numFmtId="0" fontId="9" fillId="0" borderId="12" xfId="0" applyFont="1" applyBorder="1"/>
    <xf numFmtId="168" fontId="6" fillId="0" borderId="12" xfId="0" applyNumberFormat="1" applyFont="1" applyBorder="1"/>
    <xf numFmtId="10" fontId="6" fillId="0" borderId="13" xfId="0" applyNumberFormat="1" applyFont="1" applyBorder="1"/>
    <xf numFmtId="10" fontId="6" fillId="0" borderId="12" xfId="0" applyNumberFormat="1" applyFont="1" applyBorder="1"/>
    <xf numFmtId="165" fontId="9" fillId="6" borderId="53" xfId="0" applyNumberFormat="1" applyFont="1" applyFill="1" applyBorder="1" applyAlignment="1">
      <alignment horizontal="right" wrapText="1"/>
    </xf>
    <xf numFmtId="167" fontId="7" fillId="0" borderId="10" xfId="0" applyNumberFormat="1" applyFont="1" applyBorder="1"/>
    <xf numFmtId="0" fontId="7" fillId="0" borderId="12" xfId="0" applyFont="1" applyBorder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10" fontId="6" fillId="0" borderId="15" xfId="0" applyNumberFormat="1" applyFont="1" applyBorder="1"/>
    <xf numFmtId="165" fontId="6" fillId="0" borderId="14" xfId="0" applyNumberFormat="1" applyFont="1" applyBorder="1"/>
    <xf numFmtId="167" fontId="6" fillId="4" borderId="15" xfId="0" applyNumberFormat="1" applyFont="1" applyFill="1" applyBorder="1"/>
    <xf numFmtId="4" fontId="6" fillId="0" borderId="14" xfId="0" applyNumberFormat="1" applyFont="1" applyBorder="1"/>
    <xf numFmtId="0" fontId="6" fillId="0" borderId="33" xfId="0" applyFont="1" applyBorder="1"/>
    <xf numFmtId="0" fontId="9" fillId="0" borderId="12" xfId="0" applyFont="1" applyBorder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5" fontId="9" fillId="0" borderId="12" xfId="0" applyNumberFormat="1" applyFont="1" applyBorder="1" applyAlignment="1">
      <alignment horizontal="left" vertical="top" wrapText="1"/>
    </xf>
    <xf numFmtId="165" fontId="9" fillId="0" borderId="13" xfId="0" applyNumberFormat="1" applyFont="1" applyBorder="1" applyAlignment="1">
      <alignment horizontal="left" vertical="top" wrapText="1"/>
    </xf>
    <xf numFmtId="167" fontId="6" fillId="4" borderId="15" xfId="0" applyNumberFormat="1" applyFont="1" applyFill="1" applyBorder="1" applyAlignment="1">
      <alignment horizontal="right" wrapText="1"/>
    </xf>
    <xf numFmtId="165" fontId="6" fillId="0" borderId="14" xfId="0" applyNumberFormat="1" applyFont="1" applyBorder="1" applyAlignment="1">
      <alignment horizontal="right" wrapText="1"/>
    </xf>
    <xf numFmtId="0" fontId="7" fillId="0" borderId="0" xfId="0" applyFont="1" applyAlignment="1">
      <alignment wrapText="1"/>
    </xf>
    <xf numFmtId="165" fontId="6" fillId="0" borderId="12" xfId="0" applyNumberFormat="1" applyFont="1" applyBorder="1" applyAlignment="1">
      <alignment horizontal="right" wrapText="1"/>
    </xf>
    <xf numFmtId="165" fontId="6" fillId="0" borderId="13" xfId="0" applyNumberFormat="1" applyFont="1" applyBorder="1" applyAlignment="1">
      <alignment horizontal="right" wrapText="1"/>
    </xf>
    <xf numFmtId="0" fontId="20" fillId="11" borderId="16" xfId="0" applyFont="1" applyFill="1" applyBorder="1" applyAlignment="1">
      <alignment horizontal="left" vertical="top" wrapText="1"/>
    </xf>
    <xf numFmtId="0" fontId="21" fillId="4" borderId="15" xfId="0" applyFont="1" applyFill="1" applyBorder="1"/>
    <xf numFmtId="10" fontId="6" fillId="4" borderId="38" xfId="0" applyNumberFormat="1" applyFont="1" applyFill="1" applyBorder="1" applyAlignment="1">
      <alignment horizontal="right" wrapText="1"/>
    </xf>
    <xf numFmtId="0" fontId="18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7" fillId="0" borderId="0" xfId="0" applyFont="1" applyAlignment="1"/>
    <xf numFmtId="165" fontId="29" fillId="12" borderId="13" xfId="0" applyNumberFormat="1" applyFont="1" applyFill="1" applyBorder="1"/>
    <xf numFmtId="167" fontId="29" fillId="12" borderId="13" xfId="0" applyNumberFormat="1" applyFont="1" applyFill="1" applyBorder="1"/>
    <xf numFmtId="167" fontId="30" fillId="12" borderId="10" xfId="0" applyNumberFormat="1" applyFont="1" applyFill="1" applyBorder="1"/>
    <xf numFmtId="0" fontId="7" fillId="5" borderId="19" xfId="0" applyFont="1" applyFill="1" applyBorder="1" applyAlignment="1">
      <alignment vertical="center" wrapText="1"/>
    </xf>
    <xf numFmtId="0" fontId="28" fillId="0" borderId="20" xfId="0" applyFont="1" applyBorder="1"/>
    <xf numFmtId="0" fontId="28" fillId="0" borderId="21" xfId="0" applyFont="1" applyBorder="1"/>
    <xf numFmtId="0" fontId="28" fillId="0" borderId="22" xfId="0" applyFont="1" applyBorder="1"/>
    <xf numFmtId="0" fontId="7" fillId="0" borderId="7" xfId="0" applyFont="1" applyBorder="1" applyAlignment="1">
      <alignment vertical="top" wrapText="1"/>
    </xf>
    <xf numFmtId="0" fontId="3" fillId="0" borderId="8" xfId="0" applyFont="1" applyBorder="1"/>
    <xf numFmtId="0" fontId="3" fillId="0" borderId="9" xfId="0" applyFont="1" applyBorder="1"/>
    <xf numFmtId="0" fontId="9" fillId="0" borderId="0" xfId="0" applyFont="1" applyAlignment="1">
      <alignment wrapText="1"/>
    </xf>
    <xf numFmtId="0" fontId="0" fillId="0" borderId="0" xfId="0" applyFont="1" applyAlignment="1"/>
    <xf numFmtId="165" fontId="6" fillId="0" borderId="0" xfId="0" applyNumberFormat="1" applyFont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1" fillId="0" borderId="0" xfId="0" applyFont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8" fillId="3" borderId="7" xfId="0" applyFont="1" applyFill="1" applyBorder="1" applyAlignment="1">
      <alignment horizontal="left" wrapText="1"/>
    </xf>
    <xf numFmtId="4" fontId="6" fillId="4" borderId="4" xfId="0" applyNumberFormat="1" applyFont="1" applyFill="1" applyBorder="1" applyAlignment="1">
      <alignment horizontal="left" vertical="top" wrapText="1"/>
    </xf>
    <xf numFmtId="166" fontId="10" fillId="4" borderId="25" xfId="0" applyNumberFormat="1" applyFont="1" applyFill="1" applyBorder="1" applyAlignment="1">
      <alignment horizontal="right" vertical="center" wrapText="1"/>
    </xf>
    <xf numFmtId="0" fontId="3" fillId="0" borderId="26" xfId="0" applyFont="1" applyBorder="1"/>
    <xf numFmtId="168" fontId="10" fillId="4" borderId="25" xfId="0" applyNumberFormat="1" applyFont="1" applyFill="1" applyBorder="1" applyAlignment="1">
      <alignment wrapText="1"/>
    </xf>
    <xf numFmtId="0" fontId="10" fillId="4" borderId="25" xfId="0" applyFont="1" applyFill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3" fillId="0" borderId="13" xfId="0" applyFont="1" applyBorder="1"/>
    <xf numFmtId="0" fontId="10" fillId="4" borderId="25" xfId="0" applyFont="1" applyFill="1" applyBorder="1" applyAlignment="1">
      <alignment vertical="center" wrapText="1"/>
    </xf>
    <xf numFmtId="165" fontId="6" fillId="0" borderId="14" xfId="0" applyNumberFormat="1" applyFont="1" applyBorder="1" applyAlignment="1">
      <alignment horizontal="left" vertical="top" wrapText="1"/>
    </xf>
    <xf numFmtId="0" fontId="3" fillId="0" borderId="14" xfId="0" applyFont="1" applyBorder="1"/>
    <xf numFmtId="0" fontId="10" fillId="0" borderId="17" xfId="0" applyFont="1" applyBorder="1" applyAlignment="1">
      <alignment horizontal="center" vertical="center" wrapText="1"/>
    </xf>
    <xf numFmtId="0" fontId="3" fillId="0" borderId="12" xfId="0" applyFont="1" applyBorder="1"/>
    <xf numFmtId="0" fontId="9" fillId="0" borderId="24" xfId="0" applyFont="1" applyBorder="1" applyAlignment="1">
      <alignment horizontal="left" vertical="top" wrapText="1"/>
    </xf>
    <xf numFmtId="0" fontId="8" fillId="3" borderId="23" xfId="0" applyFont="1" applyFill="1" applyBorder="1" applyAlignment="1">
      <alignment horizontal="left" wrapText="1"/>
    </xf>
    <xf numFmtId="0" fontId="9" fillId="0" borderId="17" xfId="0" applyFont="1" applyBorder="1" applyAlignment="1">
      <alignment horizontal="left" vertical="top" wrapText="1"/>
    </xf>
    <xf numFmtId="165" fontId="9" fillId="0" borderId="24" xfId="0" applyNumberFormat="1" applyFont="1" applyBorder="1" applyAlignment="1">
      <alignment horizontal="left" vertical="top" wrapText="1"/>
    </xf>
    <xf numFmtId="0" fontId="6" fillId="7" borderId="31" xfId="0" applyFont="1" applyFill="1" applyBorder="1" applyAlignment="1">
      <alignment vertical="center" wrapText="1"/>
    </xf>
    <xf numFmtId="0" fontId="3" fillId="0" borderId="32" xfId="0" applyFont="1" applyBorder="1"/>
    <xf numFmtId="0" fontId="14" fillId="0" borderId="16" xfId="0" applyFont="1" applyBorder="1" applyAlignment="1">
      <alignment vertical="top" wrapText="1"/>
    </xf>
    <xf numFmtId="10" fontId="7" fillId="0" borderId="16" xfId="0" applyNumberFormat="1" applyFont="1" applyBorder="1"/>
    <xf numFmtId="0" fontId="8" fillId="3" borderId="28" xfId="0" applyFont="1" applyFill="1" applyBorder="1" applyAlignment="1">
      <alignment horizontal="left" wrapText="1"/>
    </xf>
    <xf numFmtId="0" fontId="3" fillId="0" borderId="29" xfId="0" applyFont="1" applyBorder="1"/>
    <xf numFmtId="0" fontId="3" fillId="0" borderId="30" xfId="0" applyFont="1" applyBorder="1"/>
    <xf numFmtId="0" fontId="12" fillId="0" borderId="14" xfId="0" applyFont="1" applyBorder="1" applyAlignment="1">
      <alignment wrapText="1"/>
    </xf>
    <xf numFmtId="0" fontId="12" fillId="0" borderId="7" xfId="0" applyFont="1" applyBorder="1"/>
    <xf numFmtId="0" fontId="12" fillId="0" borderId="7" xfId="0" applyFont="1" applyBorder="1" applyAlignment="1">
      <alignment vertical="top"/>
    </xf>
    <xf numFmtId="165" fontId="9" fillId="0" borderId="11" xfId="0" applyNumberFormat="1" applyFont="1" applyBorder="1" applyAlignment="1">
      <alignment horizontal="left" vertical="top" wrapText="1"/>
    </xf>
    <xf numFmtId="165" fontId="6" fillId="0" borderId="8" xfId="0" applyNumberFormat="1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/>
    </xf>
    <xf numFmtId="0" fontId="3" fillId="0" borderId="37" xfId="0" applyFont="1" applyBorder="1"/>
    <xf numFmtId="0" fontId="3" fillId="0" borderId="38" xfId="0" applyFont="1" applyBorder="1"/>
    <xf numFmtId="0" fontId="6" fillId="5" borderId="31" xfId="0" applyFont="1" applyFill="1" applyBorder="1" applyAlignment="1">
      <alignment vertical="center" wrapText="1"/>
    </xf>
    <xf numFmtId="0" fontId="7" fillId="0" borderId="21" xfId="0" applyFont="1" applyBorder="1" applyAlignment="1">
      <alignment vertical="top" wrapText="1"/>
    </xf>
    <xf numFmtId="0" fontId="3" fillId="0" borderId="48" xfId="0" applyFont="1" applyBorder="1"/>
    <xf numFmtId="0" fontId="3" fillId="0" borderId="22" xfId="0" applyFont="1" applyBorder="1"/>
    <xf numFmtId="0" fontId="2" fillId="9" borderId="36" xfId="0" applyFont="1" applyFill="1" applyBorder="1"/>
    <xf numFmtId="0" fontId="6" fillId="4" borderId="4" xfId="0" applyFont="1" applyFill="1" applyBorder="1" applyAlignment="1">
      <alignment vertical="center" wrapText="1"/>
    </xf>
    <xf numFmtId="0" fontId="2" fillId="9" borderId="49" xfId="0" applyFont="1" applyFill="1" applyBorder="1"/>
    <xf numFmtId="0" fontId="3" fillId="0" borderId="50" xfId="0" applyFont="1" applyBorder="1"/>
    <xf numFmtId="0" fontId="3" fillId="0" borderId="51" xfId="0" applyFont="1" applyBorder="1"/>
    <xf numFmtId="0" fontId="9" fillId="9" borderId="16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3" fillId="0" borderId="17" xfId="0" applyFont="1" applyBorder="1"/>
    <xf numFmtId="165" fontId="6" fillId="0" borderId="11" xfId="0" applyNumberFormat="1" applyFont="1" applyBorder="1" applyAlignment="1">
      <alignment horizontal="left" vertical="top" wrapText="1"/>
    </xf>
    <xf numFmtId="165" fontId="18" fillId="0" borderId="0" xfId="0" applyNumberFormat="1" applyFont="1" applyAlignment="1">
      <alignment vertical="top" wrapText="1"/>
    </xf>
    <xf numFmtId="0" fontId="8" fillId="3" borderId="23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vertical="center" wrapText="1"/>
    </xf>
    <xf numFmtId="0" fontId="6" fillId="4" borderId="36" xfId="0" applyFont="1" applyFill="1" applyBorder="1"/>
    <xf numFmtId="0" fontId="12" fillId="2" borderId="4" xfId="0" applyFont="1" applyFill="1" applyBorder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6" fillId="4" borderId="36" xfId="0" applyFont="1" applyFill="1" applyBorder="1" applyAlignment="1">
      <alignment horizontal="left"/>
    </xf>
    <xf numFmtId="0" fontId="6" fillId="4" borderId="36" xfId="0" applyFont="1" applyFill="1" applyBorder="1" applyAlignment="1">
      <alignment horizontal="left" wrapText="1"/>
    </xf>
    <xf numFmtId="0" fontId="8" fillId="3" borderId="54" xfId="0" applyFont="1" applyFill="1" applyBorder="1" applyAlignment="1">
      <alignment horizontal="left"/>
    </xf>
    <xf numFmtId="0" fontId="3" fillId="0" borderId="54" xfId="0" applyFont="1" applyBorder="1"/>
  </cellXfs>
  <cellStyles count="1">
    <cellStyle name="Normal" xfId="0" builtinId="0"/>
  </cellStyles>
  <dxfs count="14"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Q995"/>
  <sheetViews>
    <sheetView topLeftCell="A55" zoomScaleNormal="100" workbookViewId="0">
      <selection activeCell="O40" sqref="O40"/>
    </sheetView>
  </sheetViews>
  <sheetFormatPr baseColWidth="10" defaultColWidth="12.5703125" defaultRowHeight="15" customHeight="1"/>
  <cols>
    <col min="1" max="1" width="3.140625" customWidth="1"/>
    <col min="2" max="2" width="3.5703125" customWidth="1"/>
    <col min="4" max="4" width="16" customWidth="1"/>
    <col min="5" max="5" width="21.140625" customWidth="1"/>
    <col min="6" max="6" width="14.140625" customWidth="1"/>
    <col min="7" max="7" width="15.7109375" customWidth="1"/>
    <col min="8" max="8" width="20.28515625" customWidth="1"/>
    <col min="9" max="9" width="15.42578125" customWidth="1"/>
    <col min="10" max="10" width="18" customWidth="1"/>
    <col min="11" max="11" width="23.5703125" customWidth="1"/>
    <col min="14" max="14" width="5.42578125" customWidth="1"/>
  </cols>
  <sheetData>
    <row r="1" spans="2:13" ht="15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4.75" customHeight="1">
      <c r="B2" s="238" t="s">
        <v>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2:13" ht="15.75" customHeight="1">
      <c r="D3" s="2"/>
    </row>
    <row r="4" spans="2:13" ht="15.75" customHeight="1">
      <c r="D4" s="2"/>
    </row>
    <row r="5" spans="2:13" ht="15.75" customHeight="1">
      <c r="B5" s="3"/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2:13" ht="92.25" customHeight="1">
      <c r="C6" s="240" t="s">
        <v>2</v>
      </c>
      <c r="D6" s="236"/>
      <c r="E6" s="236"/>
      <c r="F6" s="236"/>
      <c r="G6" s="236"/>
      <c r="H6" s="236"/>
      <c r="I6" s="236"/>
      <c r="J6" s="236"/>
      <c r="K6" s="236"/>
      <c r="L6" s="236"/>
      <c r="M6" s="236"/>
    </row>
    <row r="7" spans="2:13" ht="15.75" customHeight="1">
      <c r="C7" s="5"/>
    </row>
    <row r="8" spans="2:13" ht="15.75" customHeight="1">
      <c r="C8" s="6"/>
      <c r="D8" s="6"/>
      <c r="E8" s="6"/>
      <c r="F8" s="6"/>
      <c r="G8" s="6"/>
      <c r="H8" s="6"/>
      <c r="I8" s="6"/>
    </row>
    <row r="9" spans="2:13" ht="15.75" customHeight="1">
      <c r="C9" s="6"/>
      <c r="D9" s="241" t="s">
        <v>3</v>
      </c>
      <c r="E9" s="242"/>
      <c r="F9" s="242"/>
      <c r="G9" s="242"/>
      <c r="H9" s="242"/>
      <c r="I9" s="7"/>
    </row>
    <row r="10" spans="2:13" ht="15.75" customHeight="1">
      <c r="C10" s="8"/>
      <c r="D10" s="243"/>
      <c r="E10" s="236"/>
      <c r="F10" s="236"/>
      <c r="G10" s="236"/>
      <c r="H10" s="236"/>
      <c r="I10" s="7"/>
    </row>
    <row r="11" spans="2:13" ht="15.75" customHeight="1">
      <c r="C11" s="8"/>
      <c r="D11" s="243"/>
      <c r="E11" s="236"/>
      <c r="F11" s="236"/>
      <c r="G11" s="236"/>
      <c r="H11" s="236"/>
      <c r="I11" s="7"/>
    </row>
    <row r="12" spans="2:13" ht="15.75" customHeight="1">
      <c r="C12" s="8"/>
      <c r="D12" s="8"/>
      <c r="E12" s="8"/>
      <c r="F12" s="8"/>
      <c r="G12" s="8"/>
      <c r="H12" s="8"/>
      <c r="I12" s="8"/>
    </row>
    <row r="13" spans="2:13" ht="15.75" customHeight="1">
      <c r="C13" s="8"/>
      <c r="D13" s="244" t="s">
        <v>4</v>
      </c>
      <c r="E13" s="233"/>
      <c r="F13" s="233"/>
      <c r="G13" s="233"/>
      <c r="H13" s="234"/>
      <c r="I13" s="8"/>
    </row>
    <row r="14" spans="2:13" ht="15.75" customHeight="1">
      <c r="C14" s="8"/>
      <c r="D14" s="9" t="s">
        <v>5</v>
      </c>
      <c r="E14" s="10" t="s">
        <v>6</v>
      </c>
      <c r="F14" s="10" t="s">
        <v>7</v>
      </c>
      <c r="G14" s="11" t="s">
        <v>8</v>
      </c>
      <c r="H14" s="10" t="s">
        <v>9</v>
      </c>
      <c r="I14" s="8"/>
    </row>
    <row r="15" spans="2:13" ht="15.75" customHeight="1">
      <c r="C15" s="8"/>
      <c r="D15" s="12">
        <v>1</v>
      </c>
      <c r="E15" s="13">
        <v>1720</v>
      </c>
      <c r="F15" s="14">
        <v>34083.46</v>
      </c>
      <c r="G15" s="15">
        <v>0</v>
      </c>
      <c r="H15" s="16">
        <f t="shared" ref="H15:H21" si="0">MIN(F15,F15*G15/E15)</f>
        <v>0</v>
      </c>
      <c r="I15" s="8"/>
      <c r="K15" s="17"/>
    </row>
    <row r="16" spans="2:13" ht="15.75" customHeight="1">
      <c r="C16" s="8"/>
      <c r="D16" s="12">
        <v>2</v>
      </c>
      <c r="E16" s="13">
        <v>1720</v>
      </c>
      <c r="F16" s="14">
        <v>27419.48</v>
      </c>
      <c r="G16" s="15"/>
      <c r="H16" s="16">
        <f t="shared" si="0"/>
        <v>0</v>
      </c>
      <c r="I16" s="8"/>
      <c r="K16" s="17"/>
    </row>
    <row r="17" spans="3:17" ht="15.75" customHeight="1">
      <c r="C17" s="8"/>
      <c r="D17" s="12">
        <v>3</v>
      </c>
      <c r="E17" s="13">
        <v>1720</v>
      </c>
      <c r="F17" s="14">
        <v>23991.54</v>
      </c>
      <c r="G17" s="15"/>
      <c r="H17" s="16">
        <f t="shared" si="0"/>
        <v>0</v>
      </c>
      <c r="I17" s="8"/>
      <c r="K17" s="17"/>
    </row>
    <row r="18" spans="3:17" ht="15.75" customHeight="1">
      <c r="C18" s="8"/>
      <c r="D18" s="12">
        <v>4</v>
      </c>
      <c r="E18" s="13">
        <v>1720</v>
      </c>
      <c r="F18" s="14">
        <v>20564.61</v>
      </c>
      <c r="G18" s="15"/>
      <c r="H18" s="16">
        <f t="shared" si="0"/>
        <v>0</v>
      </c>
      <c r="I18" s="8"/>
    </row>
    <row r="19" spans="3:17" ht="15.75" customHeight="1">
      <c r="C19" s="8"/>
      <c r="D19" s="12">
        <v>5</v>
      </c>
      <c r="E19" s="13">
        <v>1720</v>
      </c>
      <c r="F19" s="14">
        <v>17137.68</v>
      </c>
      <c r="G19" s="15">
        <v>0</v>
      </c>
      <c r="H19" s="16">
        <f t="shared" si="0"/>
        <v>0</v>
      </c>
      <c r="I19" s="8"/>
    </row>
    <row r="20" spans="3:17" ht="15.75" customHeight="1">
      <c r="C20" s="8"/>
      <c r="D20" s="12" t="s">
        <v>10</v>
      </c>
      <c r="E20" s="13">
        <v>1720</v>
      </c>
      <c r="F20" s="14">
        <v>13708.73</v>
      </c>
      <c r="G20" s="15"/>
      <c r="H20" s="16">
        <f t="shared" si="0"/>
        <v>0</v>
      </c>
      <c r="I20" s="8"/>
    </row>
    <row r="21" spans="3:17" ht="15.75" customHeight="1">
      <c r="C21" s="8"/>
      <c r="D21" s="12">
        <v>8</v>
      </c>
      <c r="E21" s="13">
        <v>1720</v>
      </c>
      <c r="F21" s="14">
        <v>13433</v>
      </c>
      <c r="G21" s="18"/>
      <c r="H21" s="16">
        <f t="shared" si="0"/>
        <v>0</v>
      </c>
      <c r="I21" s="8"/>
    </row>
    <row r="22" spans="3:17" ht="15.75" customHeight="1">
      <c r="J22" s="224"/>
    </row>
    <row r="23" spans="3:17" ht="15.75" customHeight="1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3:17" ht="15.75" customHeight="1">
      <c r="C24" s="19"/>
      <c r="D24" s="245" t="s">
        <v>11</v>
      </c>
      <c r="E24" s="242"/>
      <c r="F24" s="242"/>
      <c r="G24" s="242"/>
      <c r="H24" s="242"/>
      <c r="I24" s="20"/>
      <c r="J24" s="20"/>
      <c r="K24" s="20"/>
      <c r="L24" s="20"/>
      <c r="M24" s="20"/>
      <c r="N24" s="20"/>
      <c r="O24" s="21"/>
      <c r="P24" s="21"/>
      <c r="Q24" s="21"/>
    </row>
    <row r="25" spans="3:17" ht="15.75" customHeight="1">
      <c r="C25" s="22"/>
      <c r="D25" s="243"/>
      <c r="E25" s="236"/>
      <c r="F25" s="236"/>
      <c r="G25" s="236"/>
      <c r="H25" s="236"/>
      <c r="I25" s="21"/>
      <c r="J25" s="21"/>
      <c r="K25" s="21"/>
      <c r="L25" s="21"/>
      <c r="M25" s="21"/>
      <c r="N25" s="21"/>
      <c r="O25" s="21"/>
      <c r="P25" s="21"/>
      <c r="Q25" s="21"/>
    </row>
    <row r="26" spans="3:17" ht="15.75" customHeight="1">
      <c r="C26" s="22"/>
      <c r="D26" s="243"/>
      <c r="E26" s="236"/>
      <c r="F26" s="236"/>
      <c r="G26" s="236"/>
      <c r="H26" s="236"/>
      <c r="I26" s="21"/>
      <c r="J26" s="21"/>
      <c r="K26" s="21"/>
      <c r="L26" s="21"/>
      <c r="M26" s="21"/>
      <c r="N26" s="21"/>
      <c r="O26" s="21"/>
      <c r="P26" s="21"/>
      <c r="Q26" s="21"/>
    </row>
    <row r="27" spans="3:17" ht="15.75" customHeight="1">
      <c r="C27" s="22"/>
      <c r="D27" s="243"/>
      <c r="E27" s="236"/>
      <c r="F27" s="236"/>
      <c r="G27" s="236"/>
      <c r="H27" s="236"/>
      <c r="I27" s="21"/>
      <c r="J27" s="21"/>
      <c r="K27" s="21"/>
      <c r="L27" s="21"/>
      <c r="M27" s="21"/>
      <c r="N27" s="21"/>
      <c r="O27" s="21"/>
      <c r="P27" s="21"/>
      <c r="Q27" s="21"/>
    </row>
    <row r="28" spans="3:17" ht="15.75" customHeight="1">
      <c r="C28" s="22"/>
      <c r="D28" s="21"/>
      <c r="E28" s="2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3:17" ht="15.75" customHeight="1">
      <c r="C29" s="24"/>
      <c r="D29" s="244" t="s">
        <v>12</v>
      </c>
      <c r="E29" s="233"/>
      <c r="F29" s="233"/>
      <c r="G29" s="233"/>
      <c r="H29" s="234"/>
      <c r="I29" s="21"/>
      <c r="J29" s="21"/>
      <c r="K29" s="21"/>
      <c r="L29" s="21"/>
      <c r="M29" s="21"/>
      <c r="N29" s="21"/>
      <c r="O29" s="21"/>
      <c r="P29" s="21"/>
      <c r="Q29" s="21"/>
    </row>
    <row r="30" spans="3:17" ht="15.75" customHeight="1">
      <c r="C30" s="22"/>
      <c r="D30" s="9" t="s">
        <v>13</v>
      </c>
      <c r="E30" s="25" t="s">
        <v>14</v>
      </c>
      <c r="F30" s="9" t="s">
        <v>15</v>
      </c>
      <c r="G30" s="9" t="s">
        <v>16</v>
      </c>
      <c r="H30" s="9" t="s">
        <v>17</v>
      </c>
      <c r="I30" s="21"/>
      <c r="J30" s="21"/>
      <c r="K30" s="21"/>
      <c r="L30" s="21"/>
      <c r="M30" s="21"/>
      <c r="N30" s="21"/>
      <c r="O30" s="21"/>
      <c r="P30" s="21"/>
      <c r="Q30" s="21"/>
    </row>
    <row r="31" spans="3:17" ht="15.75" customHeight="1">
      <c r="C31" s="26"/>
      <c r="D31" s="27" t="s">
        <v>18</v>
      </c>
      <c r="E31" s="28">
        <f>'Cuadro Resumen'!B13</f>
        <v>2500</v>
      </c>
      <c r="F31" s="29">
        <f>GPersonal!H25</f>
        <v>3200</v>
      </c>
      <c r="G31" s="30">
        <f t="shared" ref="G31:G34" si="1">F31-E31</f>
        <v>700</v>
      </c>
      <c r="H31" s="31">
        <f t="shared" ref="H31:H34" si="2">IF(E31&gt;0,G31/E31," ")</f>
        <v>0.28000000000000003</v>
      </c>
      <c r="I31" s="21"/>
      <c r="J31" s="21"/>
      <c r="K31" s="26"/>
      <c r="N31" s="21"/>
      <c r="O31" s="21"/>
      <c r="P31" s="21"/>
      <c r="Q31" s="21"/>
    </row>
    <row r="32" spans="3:17" ht="15.75" customHeight="1">
      <c r="C32" s="26"/>
      <c r="D32" s="27" t="s">
        <v>19</v>
      </c>
      <c r="E32" s="28">
        <f>'Cuadro Resumen'!C13</f>
        <v>5600</v>
      </c>
      <c r="F32" s="29">
        <f>SUM(GActividades!I25,'GActividades (IVA recup)'!N25)</f>
        <v>11502</v>
      </c>
      <c r="G32" s="30">
        <f t="shared" si="1"/>
        <v>5902</v>
      </c>
      <c r="H32" s="31">
        <f t="shared" si="2"/>
        <v>1.0539285714285713</v>
      </c>
      <c r="I32" s="21"/>
      <c r="J32" s="21"/>
      <c r="K32" s="26"/>
      <c r="N32" s="21"/>
      <c r="O32" s="21"/>
      <c r="P32" s="21"/>
      <c r="Q32" s="21"/>
    </row>
    <row r="33" spans="3:17" ht="15.75" customHeight="1">
      <c r="C33" s="26"/>
      <c r="D33" s="27" t="s">
        <v>20</v>
      </c>
      <c r="E33" s="28">
        <f>'Cuadro Resumen'!D13</f>
        <v>7000</v>
      </c>
      <c r="F33" s="29">
        <f>SUM(GGenerales!I25,'GGenerales (IVA recup)'!N25)</f>
        <v>5500</v>
      </c>
      <c r="G33" s="30">
        <f t="shared" si="1"/>
        <v>-1500</v>
      </c>
      <c r="H33" s="31">
        <f t="shared" si="2"/>
        <v>-0.21428571428571427</v>
      </c>
      <c r="I33" s="21"/>
      <c r="J33" s="21"/>
      <c r="K33" s="26"/>
      <c r="N33" s="21"/>
      <c r="O33" s="21"/>
      <c r="P33" s="21"/>
      <c r="Q33" s="21"/>
    </row>
    <row r="34" spans="3:17" ht="15.75" customHeight="1">
      <c r="C34" s="32"/>
      <c r="D34" s="27" t="s">
        <v>21</v>
      </c>
      <c r="E34" s="33">
        <f>'Cuadro Resumen'!E13</f>
        <v>0</v>
      </c>
      <c r="F34" s="34">
        <f>SUM(GInversión!I25,'GInversion (IVA recup)'!N25)</f>
        <v>8875</v>
      </c>
      <c r="G34" s="30">
        <f t="shared" si="1"/>
        <v>8875</v>
      </c>
      <c r="H34" s="31" t="str">
        <f t="shared" si="2"/>
        <v xml:space="preserve"> </v>
      </c>
      <c r="I34" s="21"/>
      <c r="J34" s="21"/>
      <c r="K34" s="26"/>
      <c r="N34" s="21"/>
      <c r="O34" s="21"/>
      <c r="P34" s="21"/>
      <c r="Q34" s="21"/>
    </row>
    <row r="35" spans="3:17" ht="15.75" customHeight="1">
      <c r="C35" s="22"/>
      <c r="D35" s="35" t="s">
        <v>22</v>
      </c>
      <c r="E35" s="36">
        <f t="shared" ref="E35:G35" si="3">SUM(E31:E33)</f>
        <v>15100</v>
      </c>
      <c r="F35" s="37">
        <f t="shared" si="3"/>
        <v>20202</v>
      </c>
      <c r="G35" s="38">
        <f t="shared" si="3"/>
        <v>5102</v>
      </c>
      <c r="H35" s="39"/>
      <c r="I35" s="21"/>
      <c r="J35" s="21"/>
      <c r="K35" s="26"/>
      <c r="N35" s="21"/>
      <c r="O35" s="21"/>
      <c r="P35" s="21"/>
      <c r="Q35" s="21"/>
    </row>
    <row r="36" spans="3:17" ht="15.75" customHeight="1">
      <c r="C36" s="40"/>
      <c r="D36" s="41" t="s">
        <v>23</v>
      </c>
      <c r="E36" s="28">
        <f>'Cuadro Resumen'!G13</f>
        <v>10000</v>
      </c>
      <c r="F36" s="28">
        <f>'Cuadro Resumen'!J18</f>
        <v>5600</v>
      </c>
      <c r="G36" s="42">
        <f>F36-E36</f>
        <v>-4400</v>
      </c>
      <c r="H36" s="43"/>
      <c r="I36" s="21"/>
      <c r="J36" s="21"/>
      <c r="K36" s="21"/>
      <c r="L36" s="21"/>
      <c r="M36" s="21"/>
      <c r="N36" s="21"/>
      <c r="O36" s="21"/>
      <c r="P36" s="21"/>
      <c r="Q36" s="21"/>
    </row>
    <row r="37" spans="3:17" ht="15.75" customHeight="1">
      <c r="C37" s="24"/>
      <c r="D37" s="24"/>
      <c r="E37" s="21"/>
      <c r="F37" s="21"/>
      <c r="G37" s="21"/>
      <c r="H37" s="21"/>
      <c r="I37" s="21"/>
      <c r="J37" s="21"/>
      <c r="K37" s="21"/>
      <c r="L37" s="21"/>
      <c r="M37" s="23"/>
      <c r="N37" s="21"/>
      <c r="O37" s="21"/>
      <c r="P37" s="21"/>
      <c r="Q37" s="21"/>
    </row>
    <row r="38" spans="3:17" ht="15.75" customHeight="1">
      <c r="C38" s="21"/>
      <c r="D38" s="24"/>
      <c r="E38" s="21"/>
      <c r="F38" s="21"/>
      <c r="G38" s="21"/>
      <c r="H38" s="21"/>
      <c r="I38" s="21"/>
      <c r="J38" s="21"/>
      <c r="K38" s="21"/>
      <c r="L38" s="21"/>
      <c r="M38" s="23"/>
      <c r="N38" s="21"/>
      <c r="O38" s="21"/>
      <c r="P38" s="21"/>
      <c r="Q38" s="21"/>
    </row>
    <row r="39" spans="3:17" ht="15.75" customHeight="1">
      <c r="C39" s="24"/>
      <c r="D39" s="244" t="s">
        <v>24</v>
      </c>
      <c r="E39" s="233"/>
      <c r="F39" s="234"/>
      <c r="G39" s="21"/>
      <c r="H39" s="21"/>
      <c r="I39" s="21"/>
      <c r="J39" s="21"/>
      <c r="K39" s="21"/>
      <c r="L39" s="21"/>
      <c r="M39" s="23"/>
      <c r="N39" s="21"/>
      <c r="O39" s="21"/>
      <c r="P39" s="21"/>
      <c r="Q39" s="21"/>
    </row>
    <row r="40" spans="3:17" ht="15.75" customHeight="1">
      <c r="C40" s="22"/>
      <c r="D40" s="9" t="s">
        <v>13</v>
      </c>
      <c r="E40" s="25" t="s">
        <v>15</v>
      </c>
      <c r="F40" s="9" t="s">
        <v>25</v>
      </c>
      <c r="G40" s="21"/>
      <c r="H40" s="21"/>
      <c r="I40" s="21"/>
      <c r="J40" s="8"/>
      <c r="K40" s="21"/>
      <c r="L40" s="21"/>
      <c r="M40" s="21"/>
      <c r="N40" s="21"/>
      <c r="O40" s="21"/>
      <c r="P40" s="21"/>
      <c r="Q40" s="21"/>
    </row>
    <row r="41" spans="3:17" ht="15.75" customHeight="1">
      <c r="C41" s="26"/>
      <c r="D41" s="27" t="s">
        <v>26</v>
      </c>
      <c r="E41" s="44">
        <f>Certif.Personal!J14</f>
        <v>483.01</v>
      </c>
      <c r="F41" s="45">
        <f>E41/'Cuadro Resumen'!F13</f>
        <v>3.1987417218543049E-2</v>
      </c>
      <c r="G41" s="21"/>
      <c r="H41" s="228" t="s">
        <v>27</v>
      </c>
      <c r="I41" s="229"/>
      <c r="J41" s="46"/>
      <c r="K41" s="46"/>
      <c r="L41" s="21"/>
      <c r="M41" s="21"/>
      <c r="N41" s="21"/>
      <c r="O41" s="21"/>
      <c r="P41" s="21"/>
      <c r="Q41" s="21"/>
    </row>
    <row r="42" spans="3:17" ht="15.75" customHeight="1">
      <c r="C42" s="26"/>
      <c r="D42" s="27" t="s">
        <v>28</v>
      </c>
      <c r="E42" s="47">
        <f>F33</f>
        <v>5500</v>
      </c>
      <c r="F42" s="45">
        <f>E42/'Cuadro Resumen'!F13</f>
        <v>0.36423841059602646</v>
      </c>
      <c r="G42" s="21"/>
      <c r="H42" s="230"/>
      <c r="I42" s="231"/>
      <c r="J42" s="48"/>
      <c r="K42" s="48"/>
      <c r="L42" s="21"/>
      <c r="M42" s="21"/>
      <c r="N42" s="21"/>
      <c r="O42" s="21"/>
      <c r="P42" s="21"/>
      <c r="Q42" s="21"/>
    </row>
    <row r="43" spans="3:17" ht="15.75" customHeight="1">
      <c r="C43" s="26"/>
      <c r="D43" s="27" t="s">
        <v>29</v>
      </c>
      <c r="E43" s="49">
        <f>SUM(GActividades!I26,'GActividades (IVA recup)'!N26)</f>
        <v>2501</v>
      </c>
      <c r="F43" s="45">
        <f>E43/'Cuadro Resumen'!F13</f>
        <v>0.16562913907284768</v>
      </c>
      <c r="G43" s="21"/>
      <c r="H43" s="21"/>
      <c r="I43" s="21"/>
      <c r="J43" s="46"/>
      <c r="K43" s="46"/>
      <c r="L43" s="21"/>
      <c r="M43" s="26"/>
      <c r="P43" s="21"/>
      <c r="Q43" s="21"/>
    </row>
    <row r="44" spans="3:17" ht="15.75" customHeight="1">
      <c r="C44" s="26"/>
      <c r="D44" s="27" t="s">
        <v>30</v>
      </c>
      <c r="E44" s="50">
        <f>SUM(GActividades!I27,'GActividades (IVA recup)'!N27)</f>
        <v>5500</v>
      </c>
      <c r="F44" s="45">
        <f>E44/'Cuadro Resumen'!F13</f>
        <v>0.36423841059602646</v>
      </c>
      <c r="G44" s="21"/>
      <c r="H44" s="21"/>
      <c r="I44" s="21"/>
      <c r="J44" s="8"/>
      <c r="K44" s="21"/>
      <c r="L44" s="21"/>
      <c r="M44" s="26"/>
      <c r="P44" s="21"/>
      <c r="Q44" s="21"/>
    </row>
    <row r="45" spans="3:17" ht="15.75" customHeight="1">
      <c r="C45" s="51"/>
      <c r="D45" s="232" t="s">
        <v>31</v>
      </c>
      <c r="E45" s="233"/>
      <c r="F45" s="233"/>
      <c r="G45" s="233"/>
      <c r="H45" s="234"/>
      <c r="I45" s="21"/>
      <c r="J45" s="235"/>
      <c r="K45" s="236"/>
      <c r="L45" s="40"/>
      <c r="M45" s="21"/>
      <c r="N45" s="21"/>
      <c r="O45" s="21"/>
      <c r="P45" s="52"/>
      <c r="Q45" s="21"/>
    </row>
    <row r="46" spans="3:17" ht="15.75" customHeight="1">
      <c r="C46" s="21"/>
      <c r="D46" s="21"/>
      <c r="E46" s="21"/>
      <c r="F46" s="21"/>
      <c r="G46" s="21"/>
      <c r="H46" s="21"/>
      <c r="I46" s="53"/>
      <c r="J46" s="237"/>
      <c r="K46" s="236"/>
      <c r="L46" s="54"/>
      <c r="M46" s="53"/>
      <c r="N46" s="53"/>
      <c r="O46" s="53"/>
      <c r="P46" s="53"/>
      <c r="Q46" s="53"/>
    </row>
    <row r="47" spans="3:17" ht="15.75" customHeight="1">
      <c r="C47" s="21"/>
      <c r="D47" s="21"/>
      <c r="E47" s="21"/>
      <c r="F47" s="21"/>
      <c r="G47" s="21"/>
      <c r="H47" s="21"/>
      <c r="I47" s="8"/>
      <c r="J47" s="8"/>
      <c r="K47" s="8"/>
      <c r="L47" s="8"/>
      <c r="M47" s="21"/>
      <c r="N47" s="21"/>
      <c r="O47" s="21"/>
      <c r="P47" s="52"/>
      <c r="Q47" s="21"/>
    </row>
    <row r="48" spans="3:17" ht="15.75" customHeight="1">
      <c r="C48" s="24"/>
      <c r="D48" s="21"/>
      <c r="E48" s="21"/>
      <c r="F48" s="21"/>
      <c r="G48" s="21"/>
      <c r="H48" s="21"/>
      <c r="I48" s="8"/>
      <c r="J48" s="8"/>
      <c r="K48" s="8"/>
      <c r="L48" s="21"/>
      <c r="M48" s="21"/>
      <c r="N48" s="21"/>
      <c r="O48" s="21"/>
      <c r="P48" s="21"/>
      <c r="Q48" s="21"/>
    </row>
    <row r="49" spans="3:17" ht="15.75" customHeight="1">
      <c r="C49" s="22"/>
      <c r="D49" s="21"/>
      <c r="E49" s="21"/>
      <c r="F49" s="21"/>
      <c r="G49" s="21"/>
      <c r="H49" s="21"/>
      <c r="I49" s="8"/>
      <c r="J49" s="8"/>
      <c r="K49" s="8"/>
      <c r="L49" s="21"/>
      <c r="M49" s="21"/>
      <c r="N49" s="21"/>
      <c r="O49" s="21"/>
      <c r="P49" s="21"/>
      <c r="Q49" s="21"/>
    </row>
    <row r="50" spans="3:17" ht="15.75" customHeight="1">
      <c r="C50" s="26"/>
      <c r="D50" s="21"/>
      <c r="E50" s="21"/>
      <c r="F50" s="21"/>
      <c r="G50" s="21"/>
      <c r="H50" s="21"/>
    </row>
    <row r="51" spans="3:17" ht="15.75" customHeight="1">
      <c r="C51" s="26"/>
      <c r="D51" s="21"/>
      <c r="E51" s="21"/>
      <c r="F51" s="21"/>
      <c r="G51" s="21"/>
      <c r="H51" s="21"/>
    </row>
    <row r="52" spans="3:17" ht="15.75" customHeight="1">
      <c r="C52" s="26"/>
      <c r="D52" s="21"/>
      <c r="E52" s="21"/>
      <c r="F52" s="21"/>
      <c r="G52" s="21"/>
      <c r="H52" s="21"/>
    </row>
    <row r="53" spans="3:17" ht="15.75" customHeight="1">
      <c r="C53" s="32"/>
      <c r="D53" s="21"/>
      <c r="E53" s="21"/>
      <c r="F53" s="21"/>
      <c r="G53" s="21"/>
      <c r="H53" s="21"/>
    </row>
    <row r="54" spans="3:17" ht="15.75" customHeight="1">
      <c r="C54" s="22"/>
      <c r="D54" s="21"/>
      <c r="E54" s="21"/>
      <c r="F54" s="21"/>
      <c r="G54" s="21"/>
      <c r="H54" s="21"/>
    </row>
    <row r="55" spans="3:17" ht="15.75" customHeight="1">
      <c r="C55" s="40"/>
      <c r="D55" s="21"/>
      <c r="E55" s="21"/>
      <c r="F55" s="21"/>
      <c r="G55" s="21"/>
      <c r="H55" s="21"/>
      <c r="I55" s="21"/>
    </row>
    <row r="56" spans="3:17" ht="15.75" customHeight="1">
      <c r="C56" s="24"/>
      <c r="D56" s="21"/>
      <c r="E56" s="21"/>
      <c r="F56" s="21"/>
      <c r="G56" s="21"/>
      <c r="H56" s="21"/>
      <c r="I56" s="21"/>
    </row>
    <row r="57" spans="3:17" ht="15.75" customHeight="1">
      <c r="C57" s="21"/>
      <c r="D57" s="21"/>
      <c r="E57" s="21"/>
      <c r="F57" s="21"/>
      <c r="G57" s="21"/>
      <c r="H57" s="21"/>
      <c r="I57" s="21"/>
    </row>
    <row r="58" spans="3:17" ht="15.75" customHeight="1">
      <c r="C58" s="24"/>
      <c r="D58" s="21"/>
      <c r="E58" s="21"/>
      <c r="F58" s="21"/>
      <c r="G58" s="21"/>
      <c r="H58" s="21"/>
      <c r="I58" s="21"/>
    </row>
    <row r="59" spans="3:17" ht="15.75" customHeight="1">
      <c r="C59" s="22"/>
      <c r="D59" s="21"/>
      <c r="E59" s="21"/>
      <c r="F59" s="21"/>
      <c r="G59" s="21"/>
      <c r="H59" s="21"/>
      <c r="I59" s="21"/>
    </row>
    <row r="60" spans="3:17" ht="15.75" customHeight="1">
      <c r="C60" s="26"/>
      <c r="D60" s="21"/>
      <c r="E60" s="21"/>
      <c r="F60" s="21"/>
      <c r="G60" s="21"/>
      <c r="H60" s="21"/>
      <c r="I60" s="21"/>
    </row>
    <row r="61" spans="3:17" ht="15.75" customHeight="1">
      <c r="C61" s="26"/>
      <c r="D61" s="21"/>
      <c r="E61" s="21"/>
      <c r="F61" s="21"/>
      <c r="G61" s="21"/>
      <c r="H61" s="21"/>
      <c r="I61" s="21"/>
    </row>
    <row r="62" spans="3:17" ht="15.75" customHeight="1">
      <c r="C62" s="26"/>
      <c r="D62" s="21"/>
      <c r="E62" s="21"/>
      <c r="F62" s="21"/>
      <c r="G62" s="21"/>
      <c r="H62" s="21"/>
      <c r="I62" s="21"/>
    </row>
    <row r="63" spans="3:17" ht="15.75" customHeight="1">
      <c r="C63" s="26"/>
      <c r="D63" s="21"/>
      <c r="E63" s="21"/>
      <c r="F63" s="21"/>
      <c r="G63" s="21"/>
      <c r="H63" s="21"/>
      <c r="I63" s="21"/>
    </row>
    <row r="64" spans="3:17" ht="15.75" customHeight="1">
      <c r="C64" s="51"/>
      <c r="D64" s="21"/>
      <c r="E64" s="21"/>
      <c r="F64" s="21"/>
      <c r="G64" s="21"/>
      <c r="H64" s="21"/>
      <c r="I64" s="21"/>
    </row>
    <row r="65" spans="3:9" ht="15.75" customHeight="1">
      <c r="C65" s="21"/>
      <c r="D65" s="21"/>
      <c r="E65" s="21"/>
      <c r="F65" s="21"/>
      <c r="G65" s="21"/>
      <c r="H65" s="21"/>
      <c r="I65" s="21"/>
    </row>
    <row r="66" spans="3:9" ht="15.75" customHeight="1">
      <c r="D66" s="21"/>
      <c r="E66" s="21"/>
      <c r="F66" s="21"/>
      <c r="G66" s="21"/>
      <c r="H66" s="21"/>
      <c r="I66" s="21"/>
    </row>
    <row r="67" spans="3:9" ht="15.75" customHeight="1"/>
    <row r="68" spans="3:9" ht="15.75" customHeight="1"/>
    <row r="69" spans="3:9" ht="15.75" customHeight="1"/>
    <row r="70" spans="3:9" ht="15.75" customHeight="1"/>
    <row r="71" spans="3:9" ht="15.75" customHeight="1"/>
    <row r="72" spans="3:9" ht="15.75" customHeight="1"/>
    <row r="73" spans="3:9" ht="15.75" customHeight="1"/>
    <row r="74" spans="3:9" ht="15.75" customHeight="1"/>
    <row r="75" spans="3:9" ht="15.75" customHeight="1"/>
    <row r="76" spans="3:9" ht="15.75" customHeight="1"/>
    <row r="77" spans="3:9" ht="15.75" customHeight="1"/>
    <row r="78" spans="3:9" ht="15.75" customHeight="1"/>
    <row r="79" spans="3:9" ht="15.75" customHeight="1"/>
    <row r="80" spans="3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1">
    <mergeCell ref="H41:I42"/>
    <mergeCell ref="D45:H45"/>
    <mergeCell ref="J45:K45"/>
    <mergeCell ref="J46:K46"/>
    <mergeCell ref="B2:M2"/>
    <mergeCell ref="C6:M6"/>
    <mergeCell ref="D9:H11"/>
    <mergeCell ref="D13:H13"/>
    <mergeCell ref="D24:H27"/>
    <mergeCell ref="D29:H29"/>
    <mergeCell ref="D39:F39"/>
  </mergeCells>
  <conditionalFormatting sqref="F41:F42">
    <cfRule type="cellIs" dxfId="13" priority="1" operator="greaterThan">
      <formula>"10%"</formula>
    </cfRule>
  </conditionalFormatting>
  <conditionalFormatting sqref="F43:F44">
    <cfRule type="cellIs" dxfId="12" priority="2" operator="greaterThan">
      <formula>"5%"</formula>
    </cfRule>
  </conditionalFormatting>
  <conditionalFormatting sqref="H31:H33">
    <cfRule type="cellIs" dxfId="11" priority="3" operator="greaterThan">
      <formula>"10%"</formula>
    </cfRule>
  </conditionalFormatting>
  <pageMargins left="0.70866141732283472" right="0.70866141732283472" top="0.74803149606299213" bottom="0.74803149606299213" header="0" footer="0"/>
  <pageSetup paperSize="9" scale="61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tabSelected="1" topLeftCell="D1" workbookViewId="0">
      <selection activeCell="K5" sqref="K5:K24"/>
    </sheetView>
  </sheetViews>
  <sheetFormatPr baseColWidth="10" defaultColWidth="12.5703125" defaultRowHeight="15" customHeight="1"/>
  <cols>
    <col min="3" max="3" width="26.28515625" customWidth="1"/>
    <col min="4" max="4" width="22.42578125" customWidth="1"/>
    <col min="5" max="6" width="24.28515625" customWidth="1"/>
    <col min="7" max="7" width="15" customWidth="1"/>
    <col min="9" max="9" width="25.42578125" hidden="1" customWidth="1"/>
    <col min="10" max="10" width="21.42578125" customWidth="1"/>
    <col min="11" max="11" width="18" customWidth="1"/>
    <col min="12" max="12" width="20.5703125" customWidth="1"/>
    <col min="13" max="13" width="14.85546875" customWidth="1"/>
    <col min="18" max="18" width="17.140625" customWidth="1"/>
  </cols>
  <sheetData>
    <row r="1" spans="1:19" ht="15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8"/>
      <c r="M1" s="8"/>
      <c r="N1" s="8"/>
      <c r="O1" s="8"/>
      <c r="P1" s="8"/>
      <c r="Q1" s="8"/>
      <c r="R1" s="8"/>
      <c r="S1" s="8"/>
    </row>
    <row r="2" spans="1:19" ht="15.75" customHeight="1">
      <c r="A2" s="61"/>
      <c r="B2" s="265" t="s">
        <v>205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7"/>
      <c r="S2" s="8"/>
    </row>
    <row r="3" spans="1:19" ht="14.25">
      <c r="A3" s="61"/>
      <c r="B3" s="257" t="s">
        <v>33</v>
      </c>
      <c r="C3" s="257" t="s">
        <v>206</v>
      </c>
      <c r="D3" s="257" t="s">
        <v>138</v>
      </c>
      <c r="E3" s="257" t="s">
        <v>74</v>
      </c>
      <c r="F3" s="257" t="s">
        <v>75</v>
      </c>
      <c r="G3" s="257" t="s">
        <v>207</v>
      </c>
      <c r="H3" s="260" t="s">
        <v>38</v>
      </c>
      <c r="I3" s="287" t="s">
        <v>199</v>
      </c>
      <c r="J3" s="288" t="s">
        <v>208</v>
      </c>
      <c r="K3" s="273" t="s">
        <v>209</v>
      </c>
      <c r="L3" s="273" t="s">
        <v>210</v>
      </c>
      <c r="M3" s="273" t="s">
        <v>211</v>
      </c>
      <c r="N3" s="253" t="s">
        <v>39</v>
      </c>
      <c r="O3" s="254"/>
      <c r="P3" s="254"/>
      <c r="Q3" s="251"/>
      <c r="R3" s="257" t="s">
        <v>212</v>
      </c>
      <c r="S3" s="8"/>
    </row>
    <row r="4" spans="1:19" ht="195">
      <c r="A4" s="61"/>
      <c r="B4" s="251"/>
      <c r="C4" s="251"/>
      <c r="D4" s="251"/>
      <c r="E4" s="251"/>
      <c r="F4" s="251"/>
      <c r="G4" s="251"/>
      <c r="H4" s="251"/>
      <c r="I4" s="256"/>
      <c r="J4" s="256"/>
      <c r="K4" s="289"/>
      <c r="L4" s="256"/>
      <c r="M4" s="256"/>
      <c r="N4" s="55" t="s">
        <v>41</v>
      </c>
      <c r="O4" s="55" t="s">
        <v>78</v>
      </c>
      <c r="P4" s="56" t="s">
        <v>111</v>
      </c>
      <c r="Q4" s="25" t="s">
        <v>44</v>
      </c>
      <c r="R4" s="251"/>
      <c r="S4" s="8"/>
    </row>
    <row r="5" spans="1:19">
      <c r="A5" s="61"/>
      <c r="B5" s="108" t="s">
        <v>113</v>
      </c>
      <c r="C5" s="92" t="s">
        <v>213</v>
      </c>
      <c r="D5" s="80"/>
      <c r="E5" s="80"/>
      <c r="F5" s="81"/>
      <c r="G5" s="85"/>
      <c r="H5" s="85">
        <v>500</v>
      </c>
      <c r="I5" s="82">
        <f>100% -'Cuadro Resumen'!C21</f>
        <v>0.95</v>
      </c>
      <c r="J5" s="82">
        <v>0.21</v>
      </c>
      <c r="K5" s="175">
        <f>H5/(1+J5)</f>
        <v>413.22314049586777</v>
      </c>
      <c r="L5" s="226">
        <f>K5 * (I5 * J5)</f>
        <v>82.438016528925615</v>
      </c>
      <c r="M5" s="187">
        <f>K5+L5</f>
        <v>495.6611570247934</v>
      </c>
      <c r="N5" s="188"/>
      <c r="O5" s="188"/>
      <c r="P5" s="188"/>
      <c r="Q5" s="188"/>
      <c r="R5" s="188"/>
      <c r="S5" s="8"/>
    </row>
    <row r="6" spans="1:19" ht="15.75" customHeight="1">
      <c r="A6" s="61"/>
      <c r="B6" s="108" t="s">
        <v>115</v>
      </c>
      <c r="C6" s="92" t="s">
        <v>214</v>
      </c>
      <c r="D6" s="80"/>
      <c r="E6" s="80"/>
      <c r="F6" s="81"/>
      <c r="G6" s="85"/>
      <c r="H6" s="85"/>
      <c r="I6" s="82">
        <f>100% -'Cuadro Resumen'!C21</f>
        <v>0.95</v>
      </c>
      <c r="J6" s="82"/>
      <c r="K6" s="175">
        <f t="shared" ref="K6:K24" si="0">H6/(1+J6)</f>
        <v>0</v>
      </c>
      <c r="L6" s="226">
        <f t="shared" ref="L6:L24" si="1">K6 * (I6 * J6)</f>
        <v>0</v>
      </c>
      <c r="M6" s="187"/>
      <c r="N6" s="188"/>
      <c r="O6" s="188"/>
      <c r="P6" s="188"/>
      <c r="Q6" s="188"/>
      <c r="R6" s="188"/>
      <c r="S6" s="8"/>
    </row>
    <row r="7" spans="1:19" ht="15.75" customHeight="1">
      <c r="A7" s="61"/>
      <c r="B7" s="108" t="s">
        <v>117</v>
      </c>
      <c r="C7" s="92" t="s">
        <v>116</v>
      </c>
      <c r="D7" s="80"/>
      <c r="E7" s="80"/>
      <c r="F7" s="81"/>
      <c r="G7" s="85"/>
      <c r="H7" s="85"/>
      <c r="I7" s="82">
        <f>100% -'Cuadro Resumen'!C21</f>
        <v>0.95</v>
      </c>
      <c r="J7" s="82"/>
      <c r="K7" s="175">
        <f t="shared" si="0"/>
        <v>0</v>
      </c>
      <c r="L7" s="226">
        <f t="shared" si="1"/>
        <v>0</v>
      </c>
      <c r="M7" s="187"/>
      <c r="N7" s="188">
        <v>3000</v>
      </c>
      <c r="O7" s="188"/>
      <c r="P7" s="188"/>
      <c r="Q7" s="188"/>
      <c r="R7" s="188"/>
      <c r="S7" s="8"/>
    </row>
    <row r="8" spans="1:19" ht="15.75" customHeight="1">
      <c r="A8" s="61"/>
      <c r="B8" s="108" t="s">
        <v>118</v>
      </c>
      <c r="C8" s="92" t="s">
        <v>116</v>
      </c>
      <c r="D8" s="80"/>
      <c r="E8" s="80"/>
      <c r="F8" s="81"/>
      <c r="G8" s="85"/>
      <c r="H8" s="85"/>
      <c r="I8" s="82">
        <f>100% -'Cuadro Resumen'!C21</f>
        <v>0.95</v>
      </c>
      <c r="J8" s="82"/>
      <c r="K8" s="175">
        <f t="shared" si="0"/>
        <v>0</v>
      </c>
      <c r="L8" s="226">
        <f t="shared" si="1"/>
        <v>0</v>
      </c>
      <c r="M8" s="187"/>
      <c r="N8" s="188"/>
      <c r="O8" s="188"/>
      <c r="P8" s="188"/>
      <c r="Q8" s="188"/>
      <c r="R8" s="188"/>
      <c r="S8" s="8"/>
    </row>
    <row r="9" spans="1:19" ht="15.75" customHeight="1">
      <c r="A9" s="61"/>
      <c r="B9" s="108" t="s">
        <v>119</v>
      </c>
      <c r="C9" s="92" t="s">
        <v>116</v>
      </c>
      <c r="D9" s="80"/>
      <c r="E9" s="80"/>
      <c r="F9" s="81"/>
      <c r="G9" s="85"/>
      <c r="H9" s="85"/>
      <c r="I9" s="82">
        <f>100% -'Cuadro Resumen'!C21</f>
        <v>0.95</v>
      </c>
      <c r="J9" s="82"/>
      <c r="K9" s="175">
        <f t="shared" si="0"/>
        <v>0</v>
      </c>
      <c r="L9" s="226">
        <f t="shared" si="1"/>
        <v>0</v>
      </c>
      <c r="M9" s="187"/>
      <c r="N9" s="188"/>
      <c r="O9" s="188"/>
      <c r="P9" s="188"/>
      <c r="Q9" s="188"/>
      <c r="R9" s="188"/>
      <c r="S9" s="8"/>
    </row>
    <row r="10" spans="1:19" ht="15.75" customHeight="1">
      <c r="A10" s="61"/>
      <c r="B10" s="108" t="s">
        <v>120</v>
      </c>
      <c r="C10" s="92" t="s">
        <v>116</v>
      </c>
      <c r="D10" s="80"/>
      <c r="E10" s="80"/>
      <c r="F10" s="81"/>
      <c r="G10" s="85"/>
      <c r="H10" s="85"/>
      <c r="I10" s="82">
        <f>100% -'Cuadro Resumen'!C21</f>
        <v>0.95</v>
      </c>
      <c r="J10" s="82"/>
      <c r="K10" s="175">
        <f t="shared" si="0"/>
        <v>0</v>
      </c>
      <c r="L10" s="226">
        <f t="shared" si="1"/>
        <v>0</v>
      </c>
      <c r="M10" s="187"/>
      <c r="N10" s="188"/>
      <c r="O10" s="188"/>
      <c r="P10" s="188"/>
      <c r="Q10" s="188"/>
      <c r="R10" s="188"/>
      <c r="S10" s="8"/>
    </row>
    <row r="11" spans="1:19" ht="15.75" customHeight="1">
      <c r="A11" s="61"/>
      <c r="B11" s="108" t="s">
        <v>121</v>
      </c>
      <c r="C11" s="92" t="s">
        <v>116</v>
      </c>
      <c r="D11" s="80"/>
      <c r="E11" s="80"/>
      <c r="F11" s="81"/>
      <c r="G11" s="85"/>
      <c r="H11" s="85"/>
      <c r="I11" s="82">
        <f>100% -'Cuadro Resumen'!C21</f>
        <v>0.95</v>
      </c>
      <c r="J11" s="82"/>
      <c r="K11" s="175">
        <f t="shared" si="0"/>
        <v>0</v>
      </c>
      <c r="L11" s="226">
        <f t="shared" si="1"/>
        <v>0</v>
      </c>
      <c r="M11" s="187"/>
      <c r="N11" s="188"/>
      <c r="O11" s="188"/>
      <c r="P11" s="188"/>
      <c r="Q11" s="188"/>
      <c r="R11" s="188"/>
      <c r="S11" s="8"/>
    </row>
    <row r="12" spans="1:19" ht="15.75" customHeight="1">
      <c r="A12" s="61"/>
      <c r="B12" s="108" t="s">
        <v>122</v>
      </c>
      <c r="C12" s="92" t="s">
        <v>116</v>
      </c>
      <c r="D12" s="80"/>
      <c r="E12" s="80"/>
      <c r="F12" s="81"/>
      <c r="G12" s="85"/>
      <c r="H12" s="85"/>
      <c r="I12" s="82">
        <f>100% -'Cuadro Resumen'!C21</f>
        <v>0.95</v>
      </c>
      <c r="J12" s="82"/>
      <c r="K12" s="175">
        <f t="shared" si="0"/>
        <v>0</v>
      </c>
      <c r="L12" s="226">
        <f t="shared" si="1"/>
        <v>0</v>
      </c>
      <c r="M12" s="187"/>
      <c r="N12" s="188"/>
      <c r="O12" s="188"/>
      <c r="P12" s="188"/>
      <c r="Q12" s="188"/>
      <c r="R12" s="188"/>
      <c r="S12" s="8"/>
    </row>
    <row r="13" spans="1:19" ht="15.75" customHeight="1">
      <c r="A13" s="61"/>
      <c r="B13" s="108" t="s">
        <v>123</v>
      </c>
      <c r="C13" s="92" t="s">
        <v>116</v>
      </c>
      <c r="D13" s="80"/>
      <c r="E13" s="80"/>
      <c r="F13" s="81"/>
      <c r="G13" s="85"/>
      <c r="H13" s="85"/>
      <c r="I13" s="82">
        <f>100% -'Cuadro Resumen'!C21</f>
        <v>0.95</v>
      </c>
      <c r="J13" s="82"/>
      <c r="K13" s="175">
        <f t="shared" si="0"/>
        <v>0</v>
      </c>
      <c r="L13" s="226">
        <f t="shared" si="1"/>
        <v>0</v>
      </c>
      <c r="M13" s="187"/>
      <c r="N13" s="188"/>
      <c r="O13" s="188"/>
      <c r="P13" s="188"/>
      <c r="Q13" s="188"/>
      <c r="R13" s="188"/>
      <c r="S13" s="8"/>
    </row>
    <row r="14" spans="1:19" ht="15.75" customHeight="1">
      <c r="A14" s="61"/>
      <c r="B14" s="110" t="s">
        <v>124</v>
      </c>
      <c r="C14" s="92" t="s">
        <v>116</v>
      </c>
      <c r="D14" s="80"/>
      <c r="E14" s="80"/>
      <c r="F14" s="81"/>
      <c r="G14" s="85"/>
      <c r="H14" s="85"/>
      <c r="I14" s="82">
        <f>100% -'Cuadro Resumen'!C21</f>
        <v>0.95</v>
      </c>
      <c r="J14" s="82"/>
      <c r="K14" s="175">
        <f t="shared" si="0"/>
        <v>0</v>
      </c>
      <c r="L14" s="226">
        <f t="shared" si="1"/>
        <v>0</v>
      </c>
      <c r="M14" s="187"/>
      <c r="N14" s="188"/>
      <c r="O14" s="188"/>
      <c r="P14" s="188"/>
      <c r="Q14" s="188"/>
      <c r="R14" s="188"/>
      <c r="S14" s="8"/>
    </row>
    <row r="15" spans="1:19" ht="15.75" customHeight="1">
      <c r="A15" s="61"/>
      <c r="B15" s="111" t="s">
        <v>125</v>
      </c>
      <c r="C15" s="92" t="s">
        <v>116</v>
      </c>
      <c r="D15" s="80"/>
      <c r="E15" s="80"/>
      <c r="F15" s="81"/>
      <c r="G15" s="85"/>
      <c r="H15" s="85">
        <v>3500</v>
      </c>
      <c r="I15" s="82">
        <f>100% -'Cuadro Resumen'!C21</f>
        <v>0.95</v>
      </c>
      <c r="J15" s="82"/>
      <c r="K15" s="175">
        <f t="shared" si="0"/>
        <v>3500</v>
      </c>
      <c r="L15" s="226">
        <f t="shared" si="1"/>
        <v>0</v>
      </c>
      <c r="M15" s="187"/>
      <c r="N15" s="188"/>
      <c r="O15" s="188"/>
      <c r="P15" s="188"/>
      <c r="Q15" s="188"/>
      <c r="R15" s="188"/>
      <c r="S15" s="8"/>
    </row>
    <row r="16" spans="1:19" ht="15.75" customHeight="1">
      <c r="A16" s="61"/>
      <c r="B16" s="110" t="s">
        <v>126</v>
      </c>
      <c r="C16" s="92" t="s">
        <v>116</v>
      </c>
      <c r="D16" s="80"/>
      <c r="E16" s="80"/>
      <c r="F16" s="81"/>
      <c r="G16" s="85" t="s">
        <v>56</v>
      </c>
      <c r="H16" s="85"/>
      <c r="I16" s="82">
        <f>100% -'Cuadro Resumen'!C21</f>
        <v>0.95</v>
      </c>
      <c r="J16" s="82"/>
      <c r="K16" s="175">
        <f t="shared" si="0"/>
        <v>0</v>
      </c>
      <c r="L16" s="226">
        <f t="shared" si="1"/>
        <v>0</v>
      </c>
      <c r="M16" s="187"/>
      <c r="N16" s="188"/>
      <c r="O16" s="188"/>
      <c r="P16" s="188"/>
      <c r="Q16" s="188"/>
      <c r="R16" s="188"/>
      <c r="S16" s="8"/>
    </row>
    <row r="17" spans="1:19" ht="15.75" customHeight="1">
      <c r="A17" s="61"/>
      <c r="B17" s="111" t="s">
        <v>127</v>
      </c>
      <c r="C17" s="92" t="s">
        <v>116</v>
      </c>
      <c r="D17" s="80"/>
      <c r="E17" s="80"/>
      <c r="F17" s="81"/>
      <c r="G17" s="85"/>
      <c r="H17" s="85"/>
      <c r="I17" s="82">
        <f>100% -'Cuadro Resumen'!C21</f>
        <v>0.95</v>
      </c>
      <c r="J17" s="82"/>
      <c r="K17" s="175">
        <f t="shared" si="0"/>
        <v>0</v>
      </c>
      <c r="L17" s="226">
        <f t="shared" si="1"/>
        <v>0</v>
      </c>
      <c r="M17" s="187"/>
      <c r="N17" s="188"/>
      <c r="O17" s="188"/>
      <c r="P17" s="188"/>
      <c r="Q17" s="188"/>
      <c r="R17" s="188"/>
      <c r="S17" s="8"/>
    </row>
    <row r="18" spans="1:19" ht="15.75" customHeight="1">
      <c r="A18" s="61"/>
      <c r="B18" s="110" t="s">
        <v>128</v>
      </c>
      <c r="C18" s="92" t="s">
        <v>116</v>
      </c>
      <c r="D18" s="80"/>
      <c r="E18" s="80"/>
      <c r="F18" s="81"/>
      <c r="G18" s="85"/>
      <c r="H18" s="85"/>
      <c r="I18" s="82">
        <f>100% -'Cuadro Resumen'!C21</f>
        <v>0.95</v>
      </c>
      <c r="J18" s="82"/>
      <c r="K18" s="175">
        <f t="shared" si="0"/>
        <v>0</v>
      </c>
      <c r="L18" s="226">
        <f t="shared" si="1"/>
        <v>0</v>
      </c>
      <c r="M18" s="187"/>
      <c r="N18" s="188"/>
      <c r="O18" s="188"/>
      <c r="P18" s="188"/>
      <c r="Q18" s="188"/>
      <c r="R18" s="188"/>
      <c r="S18" s="8"/>
    </row>
    <row r="19" spans="1:19" ht="15.75" customHeight="1">
      <c r="A19" s="61"/>
      <c r="B19" s="111" t="s">
        <v>129</v>
      </c>
      <c r="C19" s="92" t="s">
        <v>116</v>
      </c>
      <c r="D19" s="80"/>
      <c r="E19" s="80"/>
      <c r="F19" s="81"/>
      <c r="G19" s="85"/>
      <c r="H19" s="85"/>
      <c r="I19" s="82">
        <f>100% -'Cuadro Resumen'!C21</f>
        <v>0.95</v>
      </c>
      <c r="J19" s="82"/>
      <c r="K19" s="175">
        <f t="shared" si="0"/>
        <v>0</v>
      </c>
      <c r="L19" s="226">
        <f t="shared" si="1"/>
        <v>0</v>
      </c>
      <c r="M19" s="187"/>
      <c r="N19" s="188"/>
      <c r="O19" s="188"/>
      <c r="P19" s="188"/>
      <c r="Q19" s="188"/>
      <c r="R19" s="188"/>
      <c r="S19" s="8"/>
    </row>
    <row r="20" spans="1:19" ht="15.75" customHeight="1">
      <c r="A20" s="61"/>
      <c r="B20" s="110" t="s">
        <v>130</v>
      </c>
      <c r="C20" s="92" t="s">
        <v>116</v>
      </c>
      <c r="D20" s="80"/>
      <c r="E20" s="80"/>
      <c r="F20" s="81"/>
      <c r="G20" s="85"/>
      <c r="H20" s="85"/>
      <c r="I20" s="82">
        <f>100% -'Cuadro Resumen'!C21</f>
        <v>0.95</v>
      </c>
      <c r="J20" s="82"/>
      <c r="K20" s="175">
        <f t="shared" si="0"/>
        <v>0</v>
      </c>
      <c r="L20" s="226">
        <f t="shared" si="1"/>
        <v>0</v>
      </c>
      <c r="M20" s="187"/>
      <c r="N20" s="188"/>
      <c r="O20" s="188"/>
      <c r="P20" s="188"/>
      <c r="Q20" s="188"/>
      <c r="R20" s="188"/>
      <c r="S20" s="8"/>
    </row>
    <row r="21" spans="1:19" ht="15.75" customHeight="1">
      <c r="A21" s="61"/>
      <c r="B21" s="189" t="s">
        <v>131</v>
      </c>
      <c r="C21" s="92" t="s">
        <v>116</v>
      </c>
      <c r="D21" s="80"/>
      <c r="E21" s="80"/>
      <c r="F21" s="81"/>
      <c r="G21" s="85"/>
      <c r="H21" s="85"/>
      <c r="I21" s="82">
        <f>100% -'Cuadro Resumen'!C21</f>
        <v>0.95</v>
      </c>
      <c r="J21" s="82"/>
      <c r="K21" s="175">
        <f t="shared" si="0"/>
        <v>0</v>
      </c>
      <c r="L21" s="226">
        <f t="shared" si="1"/>
        <v>0</v>
      </c>
      <c r="M21" s="187"/>
      <c r="N21" s="188"/>
      <c r="O21" s="188"/>
      <c r="P21" s="188"/>
      <c r="Q21" s="188"/>
      <c r="R21" s="188"/>
      <c r="S21" s="8"/>
    </row>
    <row r="22" spans="1:19" ht="15.75" customHeight="1">
      <c r="A22" s="61"/>
      <c r="B22" s="110" t="s">
        <v>132</v>
      </c>
      <c r="C22" s="92" t="s">
        <v>116</v>
      </c>
      <c r="D22" s="80"/>
      <c r="E22" s="80"/>
      <c r="F22" s="81"/>
      <c r="G22" s="85"/>
      <c r="H22" s="85"/>
      <c r="I22" s="82">
        <f>100% -'Cuadro Resumen'!C21</f>
        <v>0.95</v>
      </c>
      <c r="J22" s="82"/>
      <c r="K22" s="175">
        <f t="shared" si="0"/>
        <v>0</v>
      </c>
      <c r="L22" s="226">
        <f t="shared" si="1"/>
        <v>0</v>
      </c>
      <c r="M22" s="187"/>
      <c r="N22" s="188"/>
      <c r="O22" s="188"/>
      <c r="P22" s="188"/>
      <c r="Q22" s="188"/>
      <c r="R22" s="188"/>
      <c r="S22" s="8"/>
    </row>
    <row r="23" spans="1:19" ht="15.75" customHeight="1">
      <c r="A23" s="61"/>
      <c r="B23" s="189" t="s">
        <v>133</v>
      </c>
      <c r="C23" s="92" t="s">
        <v>116</v>
      </c>
      <c r="D23" s="80"/>
      <c r="E23" s="80"/>
      <c r="F23" s="81"/>
      <c r="G23" s="85"/>
      <c r="H23" s="85"/>
      <c r="I23" s="82">
        <f>100% -'Cuadro Resumen'!C21</f>
        <v>0.95</v>
      </c>
      <c r="J23" s="82"/>
      <c r="K23" s="175">
        <f t="shared" si="0"/>
        <v>0</v>
      </c>
      <c r="L23" s="226">
        <f t="shared" si="1"/>
        <v>0</v>
      </c>
      <c r="M23" s="187"/>
      <c r="N23" s="188"/>
      <c r="O23" s="188"/>
      <c r="P23" s="188"/>
      <c r="Q23" s="188"/>
      <c r="R23" s="188"/>
      <c r="S23" s="8"/>
    </row>
    <row r="24" spans="1:19" ht="15.75" customHeight="1">
      <c r="A24" s="61"/>
      <c r="B24" s="111" t="s">
        <v>134</v>
      </c>
      <c r="C24" s="92" t="s">
        <v>116</v>
      </c>
      <c r="D24" s="80"/>
      <c r="E24" s="97"/>
      <c r="F24" s="81"/>
      <c r="G24" s="85"/>
      <c r="H24" s="85"/>
      <c r="I24" s="82">
        <f>100% -'Cuadro Resumen'!C21</f>
        <v>0.95</v>
      </c>
      <c r="J24" s="82"/>
      <c r="K24" s="175">
        <f t="shared" si="0"/>
        <v>0</v>
      </c>
      <c r="L24" s="226">
        <f t="shared" si="1"/>
        <v>0</v>
      </c>
      <c r="M24" s="187"/>
      <c r="N24" s="188"/>
      <c r="O24" s="188"/>
      <c r="P24" s="188"/>
      <c r="Q24" s="188"/>
      <c r="R24" s="188"/>
      <c r="S24" s="8"/>
    </row>
    <row r="25" spans="1:19" ht="15.75" customHeight="1">
      <c r="A25" s="21"/>
      <c r="B25" s="110"/>
      <c r="C25" s="21"/>
      <c r="D25" s="21"/>
      <c r="E25" s="24"/>
      <c r="F25" s="190" t="s">
        <v>135</v>
      </c>
      <c r="G25" s="191"/>
      <c r="H25" s="117">
        <f>SUM(H5:H24)</f>
        <v>4000</v>
      </c>
      <c r="I25" s="192"/>
      <c r="J25" s="193"/>
      <c r="K25" s="194">
        <f>SUM(K2:K13)</f>
        <v>413.22314049586777</v>
      </c>
      <c r="L25" s="186"/>
      <c r="M25" s="195"/>
      <c r="N25" s="117">
        <f t="shared" ref="N25:Q25" si="2">SUM(N5:N24)</f>
        <v>3000</v>
      </c>
      <c r="O25" s="117">
        <f t="shared" si="2"/>
        <v>0</v>
      </c>
      <c r="P25" s="117">
        <f t="shared" si="2"/>
        <v>0</v>
      </c>
      <c r="Q25" s="117">
        <f t="shared" si="2"/>
        <v>0</v>
      </c>
      <c r="R25" s="196"/>
      <c r="S25" s="8"/>
    </row>
    <row r="26" spans="1:19" ht="15.75" customHeight="1">
      <c r="A26" s="21"/>
      <c r="B26" s="21"/>
      <c r="C26" s="21"/>
      <c r="D26" s="21"/>
      <c r="E26" s="86"/>
      <c r="F26" s="86"/>
      <c r="G26" s="86"/>
      <c r="H26" s="87"/>
      <c r="I26" s="87"/>
      <c r="J26" s="87"/>
      <c r="K26" s="86"/>
      <c r="L26" s="8"/>
      <c r="M26" s="8"/>
      <c r="N26" s="8"/>
      <c r="O26" s="8"/>
      <c r="P26" s="8"/>
      <c r="Q26" s="8"/>
      <c r="R26" s="8"/>
      <c r="S26" s="8"/>
    </row>
    <row r="27" spans="1:19" ht="15.75" customHeight="1">
      <c r="A27" s="2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5.75" customHeight="1">
      <c r="A28" s="75"/>
    </row>
    <row r="29" spans="1:19" ht="15.75" customHeight="1"/>
    <row r="30" spans="1:19" ht="15.75" customHeight="1"/>
    <row r="31" spans="1:19" ht="15.75" customHeight="1">
      <c r="C31" s="75"/>
    </row>
    <row r="32" spans="1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5">
    <mergeCell ref="M3:M4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:H24">
    <cfRule type="expression" dxfId="1" priority="1">
      <formula>SUM(N5:Q5)&gt;H5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workbookViewId="0">
      <selection activeCell="K7" sqref="K7"/>
    </sheetView>
  </sheetViews>
  <sheetFormatPr baseColWidth="10" defaultColWidth="12.5703125" defaultRowHeight="15" customHeight="1"/>
  <cols>
    <col min="3" max="3" width="17.28515625" customWidth="1"/>
    <col min="4" max="4" width="14.28515625" customWidth="1"/>
    <col min="5" max="5" width="28.42578125" customWidth="1"/>
    <col min="6" max="6" width="47.140625" customWidth="1"/>
    <col min="7" max="7" width="12.5703125" customWidth="1"/>
    <col min="8" max="8" width="15" customWidth="1"/>
    <col min="9" max="9" width="12.7109375" customWidth="1"/>
    <col min="16" max="16" width="14" customWidth="1"/>
    <col min="18" max="18" width="26.140625" customWidth="1"/>
  </cols>
  <sheetData>
    <row r="1" spans="1:19" ht="15.75" customHeight="1">
      <c r="A1" s="21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8"/>
      <c r="S1" s="8"/>
    </row>
    <row r="2" spans="1:19" ht="15.75" customHeight="1">
      <c r="A2" s="61"/>
      <c r="B2" s="292" t="s">
        <v>215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4"/>
      <c r="S2" s="8"/>
    </row>
    <row r="3" spans="1:19" ht="14.25">
      <c r="A3" s="61"/>
      <c r="B3" s="257" t="s">
        <v>33</v>
      </c>
      <c r="C3" s="257" t="s">
        <v>216</v>
      </c>
      <c r="D3" s="257" t="s">
        <v>138</v>
      </c>
      <c r="E3" s="257" t="s">
        <v>74</v>
      </c>
      <c r="F3" s="273" t="s">
        <v>75</v>
      </c>
      <c r="G3" s="274" t="s">
        <v>217</v>
      </c>
      <c r="H3" s="271" t="s">
        <v>38</v>
      </c>
      <c r="I3" s="271" t="s">
        <v>218</v>
      </c>
      <c r="J3" s="290" t="s">
        <v>219</v>
      </c>
      <c r="K3" s="290" t="s">
        <v>220</v>
      </c>
      <c r="L3" s="271" t="s">
        <v>210</v>
      </c>
      <c r="M3" s="290" t="s">
        <v>221</v>
      </c>
      <c r="N3" s="272" t="s">
        <v>39</v>
      </c>
      <c r="O3" s="233"/>
      <c r="P3" s="233"/>
      <c r="Q3" s="234"/>
      <c r="R3" s="274" t="s">
        <v>222</v>
      </c>
      <c r="S3" s="8"/>
    </row>
    <row r="4" spans="1:19" ht="199.5" customHeight="1">
      <c r="A4" s="61"/>
      <c r="B4" s="251"/>
      <c r="C4" s="251"/>
      <c r="D4" s="251"/>
      <c r="E4" s="251"/>
      <c r="F4" s="256"/>
      <c r="G4" s="251"/>
      <c r="H4" s="251"/>
      <c r="I4" s="251"/>
      <c r="J4" s="251"/>
      <c r="K4" s="251"/>
      <c r="L4" s="251"/>
      <c r="M4" s="251"/>
      <c r="N4" s="107" t="s">
        <v>41</v>
      </c>
      <c r="O4" s="107" t="s">
        <v>78</v>
      </c>
      <c r="P4" s="107" t="s">
        <v>223</v>
      </c>
      <c r="Q4" s="11" t="s">
        <v>143</v>
      </c>
      <c r="R4" s="251"/>
      <c r="S4" s="8"/>
    </row>
    <row r="5" spans="1:19" ht="15.75" customHeight="1">
      <c r="A5" s="61"/>
      <c r="B5" s="108" t="s">
        <v>144</v>
      </c>
      <c r="C5" s="80" t="s">
        <v>147</v>
      </c>
      <c r="D5" s="80"/>
      <c r="E5" s="80"/>
      <c r="F5" s="80"/>
      <c r="G5" s="81"/>
      <c r="H5" s="85">
        <v>300</v>
      </c>
      <c r="I5" s="199">
        <f>100% -'Cuadro Resumen'!C21</f>
        <v>0.95</v>
      </c>
      <c r="J5" s="82">
        <v>0.13</v>
      </c>
      <c r="K5" s="175">
        <f>H5/(1+J5)</f>
        <v>265.48672566371681</v>
      </c>
      <c r="L5" s="225">
        <f>K5 * (I5 * J5)</f>
        <v>32.787610619469028</v>
      </c>
      <c r="M5" s="200">
        <f t="shared" ref="M5:M15" si="0">K5+L5</f>
        <v>298.27433628318585</v>
      </c>
      <c r="N5" s="85"/>
      <c r="O5" s="85"/>
      <c r="P5" s="85"/>
      <c r="Q5" s="109"/>
      <c r="R5" s="109"/>
      <c r="S5" s="8"/>
    </row>
    <row r="6" spans="1:19" ht="15.75" customHeight="1">
      <c r="A6" s="61"/>
      <c r="B6" s="108" t="s">
        <v>146</v>
      </c>
      <c r="C6" s="80" t="s">
        <v>147</v>
      </c>
      <c r="D6" s="80"/>
      <c r="E6" s="80"/>
      <c r="F6" s="80"/>
      <c r="G6" s="81"/>
      <c r="H6" s="85">
        <v>400</v>
      </c>
      <c r="I6" s="199">
        <f>100% -'Cuadro Resumen'!C21</f>
        <v>0.95</v>
      </c>
      <c r="J6" s="82">
        <v>0.21</v>
      </c>
      <c r="K6" s="175">
        <f t="shared" ref="K6:K24" si="1">H6/(1+J6)</f>
        <v>330.57851239669424</v>
      </c>
      <c r="L6" s="225">
        <f t="shared" ref="L6:L24" si="2">K6 * (I6 * J6)</f>
        <v>65.950413223140501</v>
      </c>
      <c r="M6" s="200">
        <f t="shared" si="0"/>
        <v>396.52892561983475</v>
      </c>
      <c r="N6" s="85"/>
      <c r="O6" s="85"/>
      <c r="P6" s="85"/>
      <c r="Q6" s="109"/>
      <c r="R6" s="109"/>
      <c r="S6" s="8"/>
    </row>
    <row r="7" spans="1:19" ht="15.75" customHeight="1">
      <c r="A7" s="61"/>
      <c r="B7" s="108" t="s">
        <v>148</v>
      </c>
      <c r="C7" s="80" t="s">
        <v>147</v>
      </c>
      <c r="D7" s="80"/>
      <c r="E7" s="80"/>
      <c r="F7" s="80"/>
      <c r="G7" s="81"/>
      <c r="H7" s="85">
        <v>500</v>
      </c>
      <c r="I7" s="199">
        <f>100% -'Cuadro Resumen'!C21</f>
        <v>0.95</v>
      </c>
      <c r="J7" s="82">
        <v>0.05</v>
      </c>
      <c r="K7" s="175">
        <f t="shared" si="1"/>
        <v>476.19047619047615</v>
      </c>
      <c r="L7" s="225">
        <f t="shared" si="2"/>
        <v>22.619047619047617</v>
      </c>
      <c r="M7" s="200">
        <f t="shared" si="0"/>
        <v>498.80952380952374</v>
      </c>
      <c r="N7" s="85"/>
      <c r="O7" s="85"/>
      <c r="P7" s="85"/>
      <c r="Q7" s="109"/>
      <c r="R7" s="109"/>
      <c r="S7" s="8"/>
    </row>
    <row r="8" spans="1:19" ht="15.75" customHeight="1">
      <c r="A8" s="61"/>
      <c r="B8" s="108" t="s">
        <v>149</v>
      </c>
      <c r="C8" s="80" t="s">
        <v>147</v>
      </c>
      <c r="D8" s="80"/>
      <c r="E8" s="80"/>
      <c r="F8" s="80"/>
      <c r="G8" s="81"/>
      <c r="H8" s="85">
        <v>600</v>
      </c>
      <c r="I8" s="199">
        <f>100% -'Cuadro Resumen'!C21</f>
        <v>0.95</v>
      </c>
      <c r="J8" s="82">
        <v>0.21</v>
      </c>
      <c r="K8" s="175">
        <f t="shared" si="1"/>
        <v>495.86776859504135</v>
      </c>
      <c r="L8" s="225">
        <f t="shared" si="2"/>
        <v>98.925619834710744</v>
      </c>
      <c r="M8" s="200">
        <f t="shared" si="0"/>
        <v>594.7933884297521</v>
      </c>
      <c r="N8" s="85">
        <v>8000</v>
      </c>
      <c r="O8" s="85"/>
      <c r="P8" s="85"/>
      <c r="Q8" s="109"/>
      <c r="R8" s="109"/>
      <c r="S8" s="8"/>
    </row>
    <row r="9" spans="1:19" ht="15.75" customHeight="1">
      <c r="A9" s="61"/>
      <c r="B9" s="108" t="s">
        <v>150</v>
      </c>
      <c r="C9" s="80" t="s">
        <v>147</v>
      </c>
      <c r="D9" s="80"/>
      <c r="E9" s="80"/>
      <c r="F9" s="80"/>
      <c r="G9" s="81"/>
      <c r="H9" s="85">
        <v>700</v>
      </c>
      <c r="I9" s="199">
        <f>100% -'Cuadro Resumen'!C21</f>
        <v>0.95</v>
      </c>
      <c r="J9" s="82">
        <v>0.21</v>
      </c>
      <c r="K9" s="175">
        <f t="shared" si="1"/>
        <v>578.51239669421489</v>
      </c>
      <c r="L9" s="225">
        <f t="shared" si="2"/>
        <v>115.41322314049586</v>
      </c>
      <c r="M9" s="200">
        <f t="shared" si="0"/>
        <v>693.92561983471069</v>
      </c>
      <c r="N9" s="85"/>
      <c r="O9" s="85"/>
      <c r="P9" s="85"/>
      <c r="Q9" s="109"/>
      <c r="R9" s="109"/>
      <c r="S9" s="8"/>
    </row>
    <row r="10" spans="1:19" ht="15.75" customHeight="1">
      <c r="A10" s="61"/>
      <c r="B10" s="108" t="s">
        <v>151</v>
      </c>
      <c r="C10" s="80" t="s">
        <v>147</v>
      </c>
      <c r="D10" s="80"/>
      <c r="E10" s="80"/>
      <c r="F10" s="80"/>
      <c r="G10" s="81"/>
      <c r="H10" s="85">
        <v>100</v>
      </c>
      <c r="I10" s="199">
        <f>100% -'Cuadro Resumen'!C21</f>
        <v>0.95</v>
      </c>
      <c r="J10" s="82">
        <v>0.21</v>
      </c>
      <c r="K10" s="175">
        <f t="shared" si="1"/>
        <v>82.644628099173559</v>
      </c>
      <c r="L10" s="225">
        <f t="shared" si="2"/>
        <v>16.487603305785125</v>
      </c>
      <c r="M10" s="200">
        <f t="shared" si="0"/>
        <v>99.132231404958688</v>
      </c>
      <c r="N10" s="85"/>
      <c r="O10" s="85"/>
      <c r="P10" s="85"/>
      <c r="Q10" s="109"/>
      <c r="R10" s="109"/>
      <c r="S10" s="8"/>
    </row>
    <row r="11" spans="1:19" ht="15.75" customHeight="1">
      <c r="A11" s="61"/>
      <c r="B11" s="108" t="s">
        <v>152</v>
      </c>
      <c r="C11" s="80" t="s">
        <v>147</v>
      </c>
      <c r="D11" s="80"/>
      <c r="E11" s="80"/>
      <c r="F11" s="80"/>
      <c r="G11" s="81"/>
      <c r="H11" s="85">
        <v>200</v>
      </c>
      <c r="I11" s="199">
        <f>100% -'Cuadro Resumen'!C21</f>
        <v>0.95</v>
      </c>
      <c r="J11" s="82">
        <v>0.21</v>
      </c>
      <c r="K11" s="175">
        <f t="shared" si="1"/>
        <v>165.28925619834712</v>
      </c>
      <c r="L11" s="225">
        <f t="shared" si="2"/>
        <v>32.97520661157025</v>
      </c>
      <c r="M11" s="200">
        <f t="shared" si="0"/>
        <v>198.26446280991738</v>
      </c>
      <c r="N11" s="85"/>
      <c r="O11" s="85"/>
      <c r="P11" s="85"/>
      <c r="Q11" s="109"/>
      <c r="R11" s="109"/>
      <c r="S11" s="8"/>
    </row>
    <row r="12" spans="1:19" ht="15.75" customHeight="1">
      <c r="A12" s="61"/>
      <c r="B12" s="108" t="s">
        <v>153</v>
      </c>
      <c r="C12" s="80" t="s">
        <v>147</v>
      </c>
      <c r="D12" s="80"/>
      <c r="E12" s="80"/>
      <c r="F12" s="80"/>
      <c r="G12" s="81"/>
      <c r="H12" s="85">
        <v>300</v>
      </c>
      <c r="I12" s="199">
        <f>100% -'Cuadro Resumen'!C21</f>
        <v>0.95</v>
      </c>
      <c r="J12" s="82">
        <v>0.21</v>
      </c>
      <c r="K12" s="175">
        <f t="shared" si="1"/>
        <v>247.93388429752068</v>
      </c>
      <c r="L12" s="225">
        <f t="shared" si="2"/>
        <v>49.462809917355372</v>
      </c>
      <c r="M12" s="200">
        <f t="shared" si="0"/>
        <v>297.39669421487605</v>
      </c>
      <c r="N12" s="85"/>
      <c r="O12" s="85"/>
      <c r="P12" s="85"/>
      <c r="Q12" s="109"/>
      <c r="R12" s="109"/>
      <c r="S12" s="8"/>
    </row>
    <row r="13" spans="1:19" ht="15.75" customHeight="1">
      <c r="A13" s="61"/>
      <c r="B13" s="108" t="s">
        <v>154</v>
      </c>
      <c r="C13" s="80" t="s">
        <v>147</v>
      </c>
      <c r="D13" s="80"/>
      <c r="E13" s="80"/>
      <c r="F13" s="80"/>
      <c r="G13" s="81"/>
      <c r="H13" s="85">
        <v>400</v>
      </c>
      <c r="I13" s="199">
        <f>100% -'Cuadro Resumen'!C21</f>
        <v>0.95</v>
      </c>
      <c r="J13" s="82">
        <v>0.21</v>
      </c>
      <c r="K13" s="175">
        <f t="shared" si="1"/>
        <v>330.57851239669424</v>
      </c>
      <c r="L13" s="225">
        <f t="shared" si="2"/>
        <v>65.950413223140501</v>
      </c>
      <c r="M13" s="200">
        <f t="shared" si="0"/>
        <v>396.52892561983475</v>
      </c>
      <c r="N13" s="85"/>
      <c r="O13" s="85"/>
      <c r="P13" s="85"/>
      <c r="Q13" s="109"/>
      <c r="R13" s="109"/>
      <c r="S13" s="8"/>
    </row>
    <row r="14" spans="1:19" ht="15.75" customHeight="1">
      <c r="A14" s="61"/>
      <c r="B14" s="108" t="s">
        <v>155</v>
      </c>
      <c r="C14" s="80" t="s">
        <v>147</v>
      </c>
      <c r="D14" s="80"/>
      <c r="E14" s="80"/>
      <c r="F14" s="80"/>
      <c r="G14" s="81"/>
      <c r="H14" s="85">
        <v>500</v>
      </c>
      <c r="I14" s="199">
        <f>100% -'Cuadro Resumen'!C21</f>
        <v>0.95</v>
      </c>
      <c r="J14" s="82">
        <v>0.21</v>
      </c>
      <c r="K14" s="175">
        <f t="shared" si="1"/>
        <v>413.22314049586777</v>
      </c>
      <c r="L14" s="225">
        <f t="shared" si="2"/>
        <v>82.438016528925615</v>
      </c>
      <c r="M14" s="200">
        <f t="shared" si="0"/>
        <v>495.6611570247934</v>
      </c>
      <c r="N14" s="85"/>
      <c r="O14" s="85"/>
      <c r="P14" s="85"/>
      <c r="Q14" s="109"/>
      <c r="R14" s="109"/>
      <c r="S14" s="8"/>
    </row>
    <row r="15" spans="1:19" ht="15.75" customHeight="1">
      <c r="A15" s="61"/>
      <c r="B15" s="108" t="s">
        <v>156</v>
      </c>
      <c r="C15" s="80" t="s">
        <v>147</v>
      </c>
      <c r="D15" s="80"/>
      <c r="E15" s="80"/>
      <c r="F15" s="80"/>
      <c r="G15" s="81"/>
      <c r="H15" s="85">
        <v>600</v>
      </c>
      <c r="I15" s="199">
        <f>100% -'Cuadro Resumen'!C21</f>
        <v>0.95</v>
      </c>
      <c r="J15" s="82">
        <v>0.21</v>
      </c>
      <c r="K15" s="175">
        <f t="shared" si="1"/>
        <v>495.86776859504135</v>
      </c>
      <c r="L15" s="225">
        <f t="shared" si="2"/>
        <v>98.925619834710744</v>
      </c>
      <c r="M15" s="200">
        <f t="shared" si="0"/>
        <v>594.7933884297521</v>
      </c>
      <c r="N15" s="85"/>
      <c r="O15" s="85"/>
      <c r="P15" s="85"/>
      <c r="Q15" s="109"/>
      <c r="R15" s="109"/>
      <c r="S15" s="8"/>
    </row>
    <row r="16" spans="1:19" ht="15.75" customHeight="1">
      <c r="A16" s="61"/>
      <c r="B16" s="108" t="s">
        <v>157</v>
      </c>
      <c r="C16" s="80" t="s">
        <v>147</v>
      </c>
      <c r="D16" s="80"/>
      <c r="E16" s="80"/>
      <c r="F16" s="80"/>
      <c r="G16" s="81"/>
      <c r="H16" s="85">
        <v>700</v>
      </c>
      <c r="I16" s="199">
        <f>100% -'Cuadro Resumen'!C21</f>
        <v>0.95</v>
      </c>
      <c r="J16" s="82">
        <v>0.21</v>
      </c>
      <c r="K16" s="175">
        <f t="shared" si="1"/>
        <v>578.51239669421489</v>
      </c>
      <c r="L16" s="225">
        <f t="shared" si="2"/>
        <v>115.41322314049586</v>
      </c>
      <c r="M16" s="200"/>
      <c r="N16" s="85"/>
      <c r="O16" s="85"/>
      <c r="P16" s="85"/>
      <c r="Q16" s="109"/>
      <c r="R16" s="109"/>
      <c r="S16" s="8"/>
    </row>
    <row r="17" spans="1:19" ht="15.75" customHeight="1">
      <c r="A17" s="61"/>
      <c r="B17" s="110" t="s">
        <v>158</v>
      </c>
      <c r="C17" s="80" t="s">
        <v>147</v>
      </c>
      <c r="D17" s="80"/>
      <c r="E17" s="80"/>
      <c r="F17" s="97"/>
      <c r="G17" s="81"/>
      <c r="H17" s="201">
        <v>100</v>
      </c>
      <c r="I17" s="199">
        <f>100% -'Cuadro Resumen'!C21</f>
        <v>0.95</v>
      </c>
      <c r="J17" s="82">
        <v>0.21</v>
      </c>
      <c r="K17" s="175">
        <f t="shared" si="1"/>
        <v>82.644628099173559</v>
      </c>
      <c r="L17" s="225">
        <f t="shared" si="2"/>
        <v>16.487603305785125</v>
      </c>
      <c r="M17" s="202"/>
      <c r="N17" s="109"/>
      <c r="O17" s="109"/>
      <c r="P17" s="109"/>
      <c r="Q17" s="109"/>
      <c r="R17" s="109"/>
      <c r="S17" s="8"/>
    </row>
    <row r="18" spans="1:19" ht="15.75" customHeight="1">
      <c r="A18" s="61"/>
      <c r="B18" s="111" t="s">
        <v>159</v>
      </c>
      <c r="C18" s="80" t="s">
        <v>147</v>
      </c>
      <c r="D18" s="80"/>
      <c r="E18" s="80"/>
      <c r="F18" s="80"/>
      <c r="G18" s="81"/>
      <c r="H18" s="201">
        <v>200</v>
      </c>
      <c r="I18" s="199">
        <f>100% -'Cuadro Resumen'!C21</f>
        <v>0.95</v>
      </c>
      <c r="J18" s="82">
        <v>0.21</v>
      </c>
      <c r="K18" s="175">
        <f t="shared" si="1"/>
        <v>165.28925619834712</v>
      </c>
      <c r="L18" s="225">
        <f t="shared" si="2"/>
        <v>32.97520661157025</v>
      </c>
      <c r="M18" s="200"/>
      <c r="N18" s="85"/>
      <c r="O18" s="85">
        <v>200</v>
      </c>
      <c r="P18" s="85"/>
      <c r="Q18" s="109"/>
      <c r="R18" s="109"/>
      <c r="S18" s="8"/>
    </row>
    <row r="19" spans="1:19" ht="15.75" customHeight="1">
      <c r="A19" s="61"/>
      <c r="B19" s="110" t="s">
        <v>160</v>
      </c>
      <c r="C19" s="80" t="s">
        <v>147</v>
      </c>
      <c r="D19" s="80"/>
      <c r="E19" s="80"/>
      <c r="F19" s="80"/>
      <c r="G19" s="81"/>
      <c r="H19" s="201">
        <v>300</v>
      </c>
      <c r="I19" s="199">
        <f>100% -'Cuadro Resumen'!C21</f>
        <v>0.95</v>
      </c>
      <c r="J19" s="82">
        <v>0.21</v>
      </c>
      <c r="K19" s="175">
        <f t="shared" si="1"/>
        <v>247.93388429752068</v>
      </c>
      <c r="L19" s="225">
        <f t="shared" si="2"/>
        <v>49.462809917355372</v>
      </c>
      <c r="M19" s="200"/>
      <c r="N19" s="85"/>
      <c r="O19" s="85"/>
      <c r="P19" s="85"/>
      <c r="Q19" s="109"/>
      <c r="R19" s="109"/>
      <c r="S19" s="8"/>
    </row>
    <row r="20" spans="1:19" ht="15.75" customHeight="1">
      <c r="A20" s="61"/>
      <c r="B20" s="111" t="s">
        <v>161</v>
      </c>
      <c r="C20" s="80" t="s">
        <v>147</v>
      </c>
      <c r="D20" s="80"/>
      <c r="E20" s="80"/>
      <c r="F20" s="80"/>
      <c r="G20" s="81"/>
      <c r="H20" s="201">
        <v>400</v>
      </c>
      <c r="I20" s="199">
        <f>100% -'Cuadro Resumen'!C21</f>
        <v>0.95</v>
      </c>
      <c r="J20" s="82">
        <v>0.21</v>
      </c>
      <c r="K20" s="175">
        <f t="shared" si="1"/>
        <v>330.57851239669424</v>
      </c>
      <c r="L20" s="225">
        <f t="shared" si="2"/>
        <v>65.950413223140501</v>
      </c>
      <c r="M20" s="200"/>
      <c r="N20" s="85">
        <v>40</v>
      </c>
      <c r="O20" s="85">
        <v>500</v>
      </c>
      <c r="P20" s="85"/>
      <c r="Q20" s="109"/>
      <c r="R20" s="109"/>
      <c r="S20" s="8"/>
    </row>
    <row r="21" spans="1:19" ht="15.75" customHeight="1">
      <c r="A21" s="61"/>
      <c r="B21" s="110" t="s">
        <v>162</v>
      </c>
      <c r="C21" s="80" t="s">
        <v>147</v>
      </c>
      <c r="D21" s="80"/>
      <c r="E21" s="80"/>
      <c r="F21" s="80"/>
      <c r="G21" s="81"/>
      <c r="H21" s="201">
        <v>500</v>
      </c>
      <c r="I21" s="199">
        <f>100% -'Cuadro Resumen'!C21</f>
        <v>0.95</v>
      </c>
      <c r="J21" s="82">
        <v>0.21</v>
      </c>
      <c r="K21" s="175">
        <f t="shared" si="1"/>
        <v>413.22314049586777</v>
      </c>
      <c r="L21" s="225">
        <f t="shared" si="2"/>
        <v>82.438016528925615</v>
      </c>
      <c r="M21" s="200"/>
      <c r="N21" s="85"/>
      <c r="O21" s="85"/>
      <c r="P21" s="85"/>
      <c r="Q21" s="109"/>
      <c r="R21" s="109"/>
      <c r="S21" s="8"/>
    </row>
    <row r="22" spans="1:19" ht="15.75" customHeight="1">
      <c r="A22" s="61"/>
      <c r="B22" s="111" t="s">
        <v>163</v>
      </c>
      <c r="C22" s="80" t="s">
        <v>147</v>
      </c>
      <c r="D22" s="80"/>
      <c r="E22" s="80"/>
      <c r="F22" s="80"/>
      <c r="G22" s="81"/>
      <c r="H22" s="201">
        <v>600</v>
      </c>
      <c r="I22" s="199">
        <f>100% -'Cuadro Resumen'!C21</f>
        <v>0.95</v>
      </c>
      <c r="J22" s="82">
        <v>0.21</v>
      </c>
      <c r="K22" s="175">
        <f t="shared" si="1"/>
        <v>495.86776859504135</v>
      </c>
      <c r="L22" s="225">
        <f t="shared" si="2"/>
        <v>98.925619834710744</v>
      </c>
      <c r="M22" s="200"/>
      <c r="N22" s="85">
        <v>35</v>
      </c>
      <c r="O22" s="85"/>
      <c r="P22" s="85"/>
      <c r="Q22" s="109"/>
      <c r="R22" s="109"/>
      <c r="S22" s="8"/>
    </row>
    <row r="23" spans="1:19" ht="15.75" customHeight="1">
      <c r="A23" s="61"/>
      <c r="B23" s="110" t="s">
        <v>164</v>
      </c>
      <c r="C23" s="80" t="s">
        <v>147</v>
      </c>
      <c r="D23" s="80"/>
      <c r="E23" s="80"/>
      <c r="F23" s="80"/>
      <c r="G23" s="81"/>
      <c r="H23" s="201">
        <v>700</v>
      </c>
      <c r="I23" s="199">
        <f>100% -'Cuadro Resumen'!C21</f>
        <v>0.95</v>
      </c>
      <c r="J23" s="82">
        <v>0.21</v>
      </c>
      <c r="K23" s="175">
        <f t="shared" si="1"/>
        <v>578.51239669421489</v>
      </c>
      <c r="L23" s="225">
        <f t="shared" si="2"/>
        <v>115.41322314049586</v>
      </c>
      <c r="M23" s="200"/>
      <c r="N23" s="85"/>
      <c r="O23" s="85"/>
      <c r="P23" s="85"/>
      <c r="Q23" s="109"/>
      <c r="R23" s="109"/>
      <c r="S23" s="8"/>
    </row>
    <row r="24" spans="1:19" ht="15.75" customHeight="1">
      <c r="A24" s="61"/>
      <c r="B24" s="111" t="s">
        <v>165</v>
      </c>
      <c r="C24" s="80" t="s">
        <v>147</v>
      </c>
      <c r="D24" s="80"/>
      <c r="E24" s="80"/>
      <c r="F24" s="80"/>
      <c r="G24" s="81"/>
      <c r="H24" s="201">
        <v>800</v>
      </c>
      <c r="I24" s="199">
        <f>100% -'Cuadro Resumen'!C21</f>
        <v>0.95</v>
      </c>
      <c r="J24" s="82">
        <v>0.21</v>
      </c>
      <c r="K24" s="175">
        <f t="shared" si="1"/>
        <v>661.15702479338847</v>
      </c>
      <c r="L24" s="225">
        <f t="shared" si="2"/>
        <v>131.900826446281</v>
      </c>
      <c r="M24" s="200"/>
      <c r="N24" s="85"/>
      <c r="O24" s="85"/>
      <c r="P24" s="85"/>
      <c r="Q24" s="109"/>
      <c r="R24" s="109"/>
      <c r="S24" s="8"/>
    </row>
    <row r="25" spans="1:19" ht="15.75" customHeight="1">
      <c r="A25" s="21"/>
      <c r="B25" s="203"/>
      <c r="C25" s="21"/>
      <c r="D25" s="21"/>
      <c r="E25" s="40"/>
      <c r="F25" s="204" t="s">
        <v>166</v>
      </c>
      <c r="G25" s="116"/>
      <c r="H25" s="117">
        <f>SUM(H5:H24)</f>
        <v>8900</v>
      </c>
      <c r="I25" s="87"/>
      <c r="J25" s="87"/>
      <c r="K25" s="87"/>
      <c r="L25" s="87"/>
      <c r="M25" s="194"/>
      <c r="N25" s="117">
        <f t="shared" ref="N25:P25" si="3">SUM(N5:N24)</f>
        <v>8075</v>
      </c>
      <c r="O25" s="117">
        <f t="shared" si="3"/>
        <v>700</v>
      </c>
      <c r="P25" s="117">
        <f t="shared" si="3"/>
        <v>0</v>
      </c>
      <c r="Q25" s="118">
        <f>SUM(Q5:Q16)</f>
        <v>0</v>
      </c>
      <c r="R25" s="119"/>
      <c r="S25" s="8"/>
    </row>
    <row r="26" spans="1:19" ht="15.75" customHeight="1">
      <c r="A26" s="21"/>
      <c r="B26" s="21"/>
      <c r="C26" s="21"/>
      <c r="D26" s="21"/>
      <c r="E26" s="21"/>
      <c r="F26" s="21"/>
      <c r="G26" s="86"/>
      <c r="H26" s="86"/>
      <c r="I26" s="87"/>
      <c r="J26" s="87"/>
      <c r="K26" s="87"/>
      <c r="L26" s="87"/>
      <c r="M26" s="87"/>
      <c r="N26" s="87"/>
      <c r="O26" s="87"/>
      <c r="P26" s="87"/>
      <c r="Q26" s="86"/>
      <c r="R26" s="8"/>
      <c r="S26" s="8"/>
    </row>
    <row r="27" spans="1:19" ht="15.75" customHeight="1">
      <c r="A27" s="21"/>
      <c r="B27" s="21"/>
      <c r="C27" s="21"/>
      <c r="D27" s="21"/>
      <c r="E27" s="21"/>
      <c r="F27" s="21"/>
      <c r="G27" s="86"/>
      <c r="H27" s="86"/>
      <c r="I27" s="87"/>
      <c r="J27" s="87"/>
      <c r="K27" s="87"/>
      <c r="L27" s="87"/>
      <c r="M27" s="87"/>
      <c r="N27" s="87"/>
      <c r="O27" s="87"/>
      <c r="P27" s="87"/>
      <c r="Q27" s="86"/>
      <c r="R27" s="8"/>
      <c r="S27" s="8"/>
    </row>
    <row r="28" spans="1:19" ht="15.75" customHeight="1">
      <c r="A28" s="75"/>
      <c r="B28" s="291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86"/>
      <c r="R28" s="8"/>
      <c r="S28" s="8"/>
    </row>
    <row r="29" spans="1:19" ht="15.75" customHeight="1">
      <c r="A29" s="75"/>
      <c r="B29" s="205"/>
      <c r="C29" s="205"/>
      <c r="D29" s="205"/>
      <c r="E29" s="205"/>
      <c r="F29" s="77"/>
      <c r="G29" s="76"/>
      <c r="H29" s="76"/>
      <c r="I29" s="76"/>
      <c r="J29" s="76"/>
      <c r="K29" s="76"/>
      <c r="L29" s="76"/>
      <c r="M29" s="76"/>
      <c r="N29" s="76"/>
      <c r="O29" s="76"/>
      <c r="P29" s="77"/>
      <c r="Q29" s="8"/>
      <c r="R29" s="8"/>
      <c r="S29" s="8"/>
    </row>
    <row r="30" spans="1:19" ht="15.75" customHeight="1">
      <c r="A30" s="2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15.75" customHeight="1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5.75" customHeight="1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15.75" customHeight="1"/>
    <row r="38" spans="1:19" ht="15.75" customHeight="1"/>
    <row r="39" spans="1:19" ht="15.75" customHeight="1"/>
    <row r="40" spans="1:19" ht="15.75" customHeight="1"/>
    <row r="41" spans="1:19" ht="15.75" customHeight="1"/>
    <row r="42" spans="1:19" ht="15.75" customHeight="1"/>
    <row r="43" spans="1:19" ht="15.75" customHeight="1"/>
    <row r="44" spans="1:19" ht="15.75" customHeight="1"/>
    <row r="45" spans="1:19" ht="15.75" customHeight="1"/>
    <row r="46" spans="1:19" ht="15.75" customHeight="1"/>
    <row r="47" spans="1:19" ht="15.75" customHeight="1"/>
    <row r="48" spans="1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6">
    <mergeCell ref="M3:M4"/>
    <mergeCell ref="B28:P28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:H24">
    <cfRule type="expression" dxfId="0" priority="1">
      <formula>SUM(N5:Q5)&gt;H5</formula>
    </cfRule>
  </conditionalFormatting>
  <dataValidations count="1">
    <dataValidation type="list" allowBlank="1" showErrorMessage="1" sqref="C5:C24">
      <formula1>"Gasto de Equipamiento,Gasto de Obra,Gasto de Informe de auditoría"</formula1>
    </dataValidation>
  </dataValidation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000"/>
  <sheetViews>
    <sheetView workbookViewId="0"/>
  </sheetViews>
  <sheetFormatPr baseColWidth="10" defaultColWidth="12.5703125" defaultRowHeight="15" customHeight="1"/>
  <cols>
    <col min="2" max="2" width="17.140625" customWidth="1"/>
    <col min="3" max="4" width="16.5703125" customWidth="1"/>
    <col min="5" max="6" width="36.85546875" customWidth="1"/>
    <col min="7" max="11" width="28.42578125" customWidth="1"/>
    <col min="12" max="12" width="22.5703125" customWidth="1"/>
    <col min="14" max="14" width="14.140625" customWidth="1"/>
  </cols>
  <sheetData>
    <row r="1" spans="1:21" ht="15.75" customHeight="1">
      <c r="A1" s="21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8"/>
      <c r="U1" s="8"/>
    </row>
    <row r="2" spans="1:21" ht="15.75" customHeight="1">
      <c r="A2" s="21"/>
      <c r="B2" s="296" t="s">
        <v>224</v>
      </c>
      <c r="C2" s="236"/>
      <c r="D2" s="236"/>
      <c r="E2" s="236"/>
      <c r="F2" s="236"/>
      <c r="G2" s="236"/>
      <c r="H2" s="236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8"/>
      <c r="U2" s="8"/>
    </row>
    <row r="3" spans="1:21" ht="15.75" customHeight="1">
      <c r="A3" s="21"/>
      <c r="B3" s="236"/>
      <c r="C3" s="236"/>
      <c r="D3" s="236"/>
      <c r="E3" s="236"/>
      <c r="F3" s="236"/>
      <c r="G3" s="236"/>
      <c r="H3" s="236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8"/>
      <c r="U3" s="8"/>
    </row>
    <row r="4" spans="1:21" ht="15.75" customHeight="1">
      <c r="A4" s="21"/>
      <c r="B4" s="236"/>
      <c r="C4" s="236"/>
      <c r="D4" s="236"/>
      <c r="E4" s="236"/>
      <c r="F4" s="236"/>
      <c r="G4" s="236"/>
      <c r="H4" s="236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8"/>
      <c r="U4" s="8"/>
    </row>
    <row r="5" spans="1:21" ht="15.75" customHeight="1">
      <c r="A5" s="21"/>
      <c r="B5" s="236"/>
      <c r="C5" s="236"/>
      <c r="D5" s="236"/>
      <c r="E5" s="236"/>
      <c r="F5" s="236"/>
      <c r="G5" s="236"/>
      <c r="H5" s="236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8"/>
      <c r="U5" s="8"/>
    </row>
    <row r="6" spans="1:21" ht="15.75" customHeight="1">
      <c r="A6" s="21"/>
      <c r="B6" s="207"/>
      <c r="C6" s="208"/>
      <c r="D6" s="208"/>
      <c r="E6" s="207"/>
      <c r="F6" s="207"/>
      <c r="G6" s="207"/>
      <c r="H6" s="207"/>
      <c r="I6" s="207"/>
      <c r="J6" s="207"/>
      <c r="K6" s="207"/>
      <c r="L6" s="207"/>
      <c r="M6" s="207"/>
      <c r="N6" s="86"/>
      <c r="O6" s="24"/>
      <c r="P6" s="21"/>
      <c r="Q6" s="21"/>
      <c r="R6" s="21"/>
      <c r="S6" s="21"/>
      <c r="T6" s="8"/>
      <c r="U6" s="8"/>
    </row>
    <row r="7" spans="1:21" ht="15.75" customHeight="1">
      <c r="A7" s="21"/>
      <c r="B7" s="207"/>
      <c r="C7" s="208"/>
      <c r="D7" s="208"/>
      <c r="E7" s="207"/>
      <c r="F7" s="207"/>
      <c r="G7" s="207"/>
      <c r="H7" s="207"/>
      <c r="I7" s="207"/>
      <c r="J7" s="207"/>
      <c r="K7" s="207"/>
      <c r="L7" s="207"/>
      <c r="M7" s="207"/>
      <c r="N7" s="86"/>
      <c r="O7" s="24"/>
      <c r="P7" s="21"/>
      <c r="Q7" s="21"/>
      <c r="R7" s="21"/>
      <c r="S7" s="21"/>
      <c r="T7" s="8"/>
      <c r="U7" s="8"/>
    </row>
    <row r="8" spans="1:21" ht="15.75" customHeight="1">
      <c r="A8" s="21"/>
      <c r="B8" s="209" t="s">
        <v>225</v>
      </c>
      <c r="C8" s="297" t="s">
        <v>226</v>
      </c>
      <c r="D8" s="277"/>
      <c r="E8" s="209"/>
      <c r="F8" s="209" t="s">
        <v>227</v>
      </c>
      <c r="G8" s="298" t="s">
        <v>228</v>
      </c>
      <c r="H8" s="277"/>
      <c r="I8" s="207"/>
      <c r="J8" s="207"/>
      <c r="K8" s="207"/>
      <c r="L8" s="86"/>
      <c r="M8" s="24"/>
      <c r="N8" s="21"/>
      <c r="O8" s="21"/>
      <c r="P8" s="21"/>
      <c r="Q8" s="21"/>
      <c r="R8" s="8"/>
      <c r="S8" s="8"/>
    </row>
    <row r="9" spans="1:21" ht="15.75" customHeight="1">
      <c r="A9" s="21"/>
      <c r="B9" s="209" t="s">
        <v>229</v>
      </c>
      <c r="C9" s="297" t="s">
        <v>230</v>
      </c>
      <c r="D9" s="277"/>
      <c r="E9" s="209"/>
      <c r="F9" s="209" t="s">
        <v>231</v>
      </c>
      <c r="G9" s="298" t="s">
        <v>232</v>
      </c>
      <c r="H9" s="277"/>
      <c r="I9" s="207"/>
      <c r="J9" s="207"/>
      <c r="K9" s="207"/>
      <c r="L9" s="86"/>
      <c r="M9" s="21"/>
      <c r="N9" s="21"/>
      <c r="O9" s="21"/>
      <c r="P9" s="21"/>
      <c r="Q9" s="21"/>
      <c r="R9" s="8"/>
      <c r="S9" s="8"/>
    </row>
    <row r="10" spans="1:21" ht="15.7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8"/>
      <c r="U10" s="8"/>
    </row>
    <row r="11" spans="1:21" ht="15.75" customHeight="1">
      <c r="A11" s="8"/>
      <c r="B11" s="299" t="s">
        <v>233</v>
      </c>
      <c r="C11" s="300"/>
      <c r="D11" s="300"/>
      <c r="E11" s="300"/>
      <c r="F11" s="300"/>
      <c r="G11" s="300"/>
      <c r="H11" s="210"/>
      <c r="I11" s="210"/>
      <c r="J11" s="210"/>
      <c r="K11" s="210"/>
      <c r="L11" s="21"/>
      <c r="M11" s="21"/>
      <c r="N11" s="8"/>
      <c r="O11" s="8"/>
      <c r="P11" s="8"/>
      <c r="Q11" s="8"/>
      <c r="R11" s="8"/>
      <c r="S11" s="8"/>
      <c r="T11" s="8"/>
      <c r="U11" s="8"/>
    </row>
    <row r="12" spans="1:21" ht="15.75" customHeight="1">
      <c r="A12" s="8"/>
      <c r="B12" s="211" t="s">
        <v>18</v>
      </c>
      <c r="C12" s="212" t="s">
        <v>234</v>
      </c>
      <c r="D12" s="212" t="s">
        <v>20</v>
      </c>
      <c r="E12" s="212" t="s">
        <v>21</v>
      </c>
      <c r="F12" s="212" t="s">
        <v>235</v>
      </c>
      <c r="G12" s="55" t="s">
        <v>23</v>
      </c>
      <c r="H12" s="8"/>
      <c r="I12" s="8"/>
      <c r="J12" s="8"/>
      <c r="K12" s="8"/>
      <c r="L12" s="8"/>
      <c r="M12" s="8"/>
      <c r="N12" s="8"/>
      <c r="O12" s="8"/>
    </row>
    <row r="13" spans="1:21" ht="15.75" customHeight="1">
      <c r="A13" s="8"/>
      <c r="B13" s="213">
        <v>2500</v>
      </c>
      <c r="C13" s="213">
        <v>5600</v>
      </c>
      <c r="D13" s="213">
        <v>7000</v>
      </c>
      <c r="E13" s="213">
        <v>0</v>
      </c>
      <c r="F13" s="214">
        <f>SUM(A13:E13)</f>
        <v>15100</v>
      </c>
      <c r="G13" s="213">
        <v>10000</v>
      </c>
      <c r="H13" s="8"/>
      <c r="I13" s="8"/>
      <c r="J13" s="215"/>
      <c r="K13" s="8"/>
      <c r="L13" s="8"/>
      <c r="M13" s="8"/>
      <c r="N13" s="8"/>
      <c r="O13" s="8"/>
    </row>
    <row r="14" spans="1:21" ht="15.75" customHeight="1">
      <c r="A14" s="8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8"/>
      <c r="O14" s="8"/>
      <c r="P14" s="8"/>
      <c r="Q14" s="8"/>
      <c r="R14" s="8"/>
      <c r="S14" s="8"/>
      <c r="T14" s="8"/>
      <c r="U14" s="8"/>
    </row>
    <row r="15" spans="1:21" ht="15.75" customHeight="1">
      <c r="A15" s="8"/>
      <c r="B15" s="8"/>
      <c r="C15" s="8"/>
      <c r="D15" s="8"/>
      <c r="E15" s="21"/>
      <c r="F15" s="21"/>
      <c r="G15" s="21"/>
      <c r="H15" s="21"/>
      <c r="I15" s="21"/>
      <c r="J15" s="21"/>
      <c r="K15" s="21"/>
      <c r="L15" s="21"/>
      <c r="M15" s="21"/>
      <c r="N15" s="8"/>
      <c r="O15" s="8"/>
      <c r="P15" s="8"/>
      <c r="Q15" s="8"/>
      <c r="R15" s="8"/>
      <c r="S15" s="8"/>
      <c r="T15" s="8"/>
      <c r="U15" s="8"/>
    </row>
    <row r="16" spans="1:21" ht="15.75" customHeight="1">
      <c r="A16" s="8"/>
      <c r="B16" s="299" t="s">
        <v>236</v>
      </c>
      <c r="C16" s="300"/>
      <c r="D16" s="300"/>
      <c r="E16" s="300"/>
      <c r="F16" s="300"/>
      <c r="G16" s="300"/>
      <c r="H16" s="300"/>
      <c r="I16" s="300"/>
      <c r="J16" s="300"/>
      <c r="K16" s="210"/>
      <c r="L16" s="21"/>
      <c r="M16" s="21"/>
      <c r="N16" s="8"/>
      <c r="O16" s="8"/>
      <c r="P16" s="8"/>
      <c r="Q16" s="8"/>
      <c r="R16" s="8"/>
      <c r="S16" s="8"/>
      <c r="T16" s="8"/>
      <c r="U16" s="8"/>
    </row>
    <row r="17" spans="1:21" ht="15.75" customHeight="1">
      <c r="A17" s="8"/>
      <c r="B17" s="211" t="s">
        <v>18</v>
      </c>
      <c r="C17" s="212" t="s">
        <v>234</v>
      </c>
      <c r="D17" s="212" t="s">
        <v>20</v>
      </c>
      <c r="E17" s="212" t="s">
        <v>21</v>
      </c>
      <c r="F17" s="212" t="s">
        <v>237</v>
      </c>
      <c r="G17" s="212" t="s">
        <v>238</v>
      </c>
      <c r="H17" s="212" t="s">
        <v>239</v>
      </c>
      <c r="I17" s="212" t="s">
        <v>240</v>
      </c>
      <c r="J17" s="55" t="s">
        <v>23</v>
      </c>
      <c r="M17" s="8"/>
      <c r="N17" s="8"/>
      <c r="O17" s="8"/>
      <c r="P17" s="8"/>
      <c r="Q17" s="8"/>
    </row>
    <row r="18" spans="1:21" ht="15.75" customHeight="1">
      <c r="A18" s="8"/>
      <c r="B18" s="216">
        <f>GPersonal!H25</f>
        <v>3200</v>
      </c>
      <c r="C18" s="216">
        <f>GActividades!I25</f>
        <v>6001</v>
      </c>
      <c r="D18" s="217">
        <f>GGenerales!I25</f>
        <v>2500</v>
      </c>
      <c r="E18" s="217">
        <f>GInversión!I25</f>
        <v>800</v>
      </c>
      <c r="F18" s="216">
        <f>'GActividades (IVA recup)'!N17</f>
        <v>3000</v>
      </c>
      <c r="G18" s="217">
        <f>'GGenerales (IVA recup)'!N7</f>
        <v>3000</v>
      </c>
      <c r="H18" s="217">
        <f>'GInversion (IVA recup)'!N25</f>
        <v>8075</v>
      </c>
      <c r="I18" s="214">
        <f>SUM(B13,C13,D13,E13)</f>
        <v>15100</v>
      </c>
      <c r="J18" s="213">
        <v>5600</v>
      </c>
      <c r="M18" s="8"/>
      <c r="N18" s="8"/>
      <c r="O18" s="8"/>
      <c r="P18" s="8"/>
      <c r="Q18" s="8"/>
    </row>
    <row r="19" spans="1:21" ht="15.75" customHeight="1">
      <c r="A19" s="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8"/>
      <c r="O19" s="8"/>
      <c r="P19" s="8"/>
      <c r="Q19" s="8"/>
      <c r="R19" s="8"/>
      <c r="S19" s="8"/>
      <c r="T19" s="8"/>
      <c r="U19" s="8"/>
    </row>
    <row r="20" spans="1:21" ht="15.75" customHeight="1">
      <c r="A20" s="8"/>
      <c r="B20" s="218" t="s">
        <v>241</v>
      </c>
      <c r="C20" s="56" t="s">
        <v>242</v>
      </c>
      <c r="D20" s="21"/>
      <c r="E20" s="21"/>
      <c r="F20" s="21"/>
      <c r="G20" s="21"/>
      <c r="H20" s="21"/>
      <c r="K20" s="21"/>
      <c r="L20" s="21"/>
      <c r="M20" s="8"/>
      <c r="N20" s="8"/>
      <c r="O20" s="8"/>
      <c r="P20" s="8"/>
      <c r="Q20" s="8"/>
      <c r="R20" s="8"/>
      <c r="S20" s="8"/>
      <c r="T20" s="8"/>
    </row>
    <row r="21" spans="1:21" ht="15.75" customHeight="1">
      <c r="A21" s="8"/>
      <c r="B21" s="219" t="s">
        <v>243</v>
      </c>
      <c r="C21" s="220">
        <v>0.05</v>
      </c>
      <c r="D21" s="21"/>
      <c r="E21" s="21"/>
      <c r="F21" s="21"/>
      <c r="G21" s="21"/>
      <c r="H21" s="21"/>
      <c r="K21" s="21"/>
      <c r="L21" s="21"/>
      <c r="M21" s="8"/>
      <c r="N21" s="8"/>
      <c r="O21" s="8"/>
      <c r="P21" s="8"/>
      <c r="Q21" s="8"/>
      <c r="R21" s="8"/>
      <c r="S21" s="8"/>
      <c r="T21" s="8"/>
    </row>
    <row r="22" spans="1:21" ht="15.75" customHeight="1">
      <c r="A22" s="8"/>
      <c r="B22" s="8"/>
      <c r="C22" s="8"/>
      <c r="D22" s="8"/>
      <c r="E22" s="21"/>
      <c r="F22" s="21"/>
      <c r="G22" s="21"/>
      <c r="H22" s="21"/>
      <c r="I22" s="21"/>
      <c r="J22" s="21"/>
      <c r="K22" s="21"/>
      <c r="L22" s="21"/>
      <c r="M22" s="21"/>
      <c r="N22" s="8"/>
      <c r="O22" s="8"/>
      <c r="P22" s="8"/>
      <c r="Q22" s="8"/>
      <c r="R22" s="8"/>
      <c r="S22" s="8"/>
      <c r="T22" s="8"/>
      <c r="U22" s="8"/>
    </row>
    <row r="23" spans="1:21" ht="15.75" customHeight="1">
      <c r="A23" s="8"/>
      <c r="B23" s="8"/>
      <c r="C23" s="8"/>
      <c r="D23" s="8"/>
      <c r="E23" s="21"/>
      <c r="F23" s="21"/>
      <c r="G23" s="21"/>
      <c r="H23" s="21"/>
      <c r="I23" s="21"/>
      <c r="J23" s="21"/>
      <c r="K23" s="21"/>
      <c r="L23" s="21"/>
      <c r="M23" s="21"/>
      <c r="N23" s="8"/>
      <c r="O23" s="8"/>
      <c r="P23" s="8"/>
      <c r="Q23" s="8"/>
      <c r="R23" s="8"/>
      <c r="S23" s="8"/>
      <c r="T23" s="8"/>
      <c r="U23" s="8"/>
    </row>
    <row r="24" spans="1:21" ht="15.75" customHeight="1">
      <c r="A24" s="75"/>
      <c r="B24" s="293" t="s">
        <v>244</v>
      </c>
      <c r="C24" s="242"/>
      <c r="D24" s="242"/>
      <c r="E24" s="242"/>
      <c r="F24" s="242"/>
      <c r="G24" s="242"/>
      <c r="H24" s="242"/>
      <c r="I24" s="221"/>
      <c r="J24" s="221"/>
      <c r="K24" s="221"/>
      <c r="L24" s="221"/>
      <c r="M24" s="221"/>
      <c r="N24" s="221"/>
      <c r="O24" s="221"/>
      <c r="P24" s="8"/>
      <c r="Q24" s="8"/>
      <c r="R24" s="8"/>
      <c r="S24" s="8"/>
      <c r="T24" s="8"/>
      <c r="U24" s="8"/>
    </row>
    <row r="25" spans="1:21" ht="15.75" customHeight="1">
      <c r="A25" s="75"/>
      <c r="B25" s="243"/>
      <c r="C25" s="236"/>
      <c r="D25" s="236"/>
      <c r="E25" s="236"/>
      <c r="F25" s="236"/>
      <c r="G25" s="236"/>
      <c r="H25" s="236"/>
      <c r="I25" s="221"/>
      <c r="J25" s="221"/>
      <c r="K25" s="221"/>
      <c r="L25" s="221"/>
      <c r="M25" s="221"/>
      <c r="N25" s="221"/>
      <c r="O25" s="221"/>
      <c r="P25" s="8"/>
      <c r="Q25" s="8"/>
      <c r="R25" s="8"/>
      <c r="S25" s="8"/>
      <c r="T25" s="8"/>
      <c r="U25" s="8"/>
    </row>
    <row r="26" spans="1:21" ht="15.75" customHeight="1">
      <c r="A26" s="75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8"/>
      <c r="Q26" s="8"/>
      <c r="R26" s="8"/>
      <c r="S26" s="8"/>
      <c r="T26" s="8"/>
      <c r="U26" s="8"/>
    </row>
    <row r="27" spans="1:21" ht="15.75" customHeight="1">
      <c r="A27" s="75"/>
      <c r="B27" s="205"/>
      <c r="C27" s="205"/>
      <c r="D27" s="205"/>
      <c r="E27" s="205"/>
      <c r="F27" s="205"/>
      <c r="G27" s="205"/>
      <c r="H27" s="205"/>
      <c r="I27" s="205"/>
      <c r="J27" s="77"/>
      <c r="K27" s="76"/>
      <c r="L27" s="76"/>
      <c r="M27" s="76"/>
      <c r="N27" s="76"/>
      <c r="O27" s="77"/>
      <c r="P27" s="8"/>
      <c r="Q27" s="8"/>
      <c r="R27" s="8"/>
      <c r="S27" s="8"/>
      <c r="T27" s="8"/>
      <c r="U27" s="8"/>
    </row>
    <row r="28" spans="1:21" ht="15.75" customHeight="1">
      <c r="A28" s="8"/>
      <c r="B28" s="24" t="s">
        <v>245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8"/>
      <c r="O28" s="8"/>
      <c r="P28" s="8"/>
      <c r="Q28" s="8"/>
      <c r="R28" s="8"/>
      <c r="S28" s="8"/>
      <c r="T28" s="8"/>
      <c r="U28" s="8"/>
    </row>
    <row r="29" spans="1:21" ht="15.75" customHeight="1">
      <c r="A29" s="8"/>
      <c r="B29" s="294"/>
      <c r="C29" s="276"/>
      <c r="D29" s="276"/>
      <c r="E29" s="276"/>
      <c r="F29" s="277"/>
      <c r="G29" s="21"/>
      <c r="H29" s="21"/>
      <c r="I29" s="21"/>
      <c r="J29" s="21"/>
      <c r="K29" s="21"/>
      <c r="L29" s="21"/>
      <c r="M29" s="21"/>
      <c r="N29" s="8"/>
      <c r="O29" s="8"/>
      <c r="P29" s="8"/>
      <c r="Q29" s="8"/>
      <c r="R29" s="8"/>
      <c r="S29" s="8"/>
      <c r="T29" s="8"/>
      <c r="U29" s="8"/>
    </row>
    <row r="30" spans="1:21" ht="15.75" customHeight="1">
      <c r="A30" s="8"/>
      <c r="B30" s="8"/>
      <c r="C30" s="8"/>
      <c r="D30" s="8"/>
      <c r="E30" s="21"/>
      <c r="F30" s="21"/>
      <c r="G30" s="21"/>
      <c r="H30" s="21"/>
      <c r="I30" s="21"/>
      <c r="J30" s="21"/>
      <c r="K30" s="21"/>
      <c r="L30" s="21"/>
      <c r="M30" s="21"/>
      <c r="N30" s="8"/>
      <c r="O30" s="8"/>
      <c r="P30" s="8"/>
      <c r="Q30" s="8"/>
      <c r="R30" s="8"/>
      <c r="S30" s="8"/>
      <c r="T30" s="8"/>
      <c r="U30" s="8"/>
    </row>
    <row r="31" spans="1:21" ht="15.75" customHeight="1">
      <c r="A31" s="8"/>
      <c r="B31" s="8"/>
      <c r="C31" s="8"/>
      <c r="D31" s="8"/>
      <c r="E31" s="8"/>
      <c r="F31" s="8"/>
      <c r="G31" s="21"/>
      <c r="H31" s="21"/>
      <c r="I31" s="21"/>
      <c r="J31" s="21"/>
      <c r="K31" s="21"/>
      <c r="L31" s="21"/>
      <c r="M31" s="21"/>
      <c r="N31" s="8"/>
      <c r="O31" s="8"/>
      <c r="P31" s="8"/>
      <c r="Q31" s="8"/>
      <c r="R31" s="8"/>
      <c r="S31" s="8"/>
      <c r="T31" s="8"/>
      <c r="U31" s="8"/>
    </row>
    <row r="32" spans="1:21" ht="15.75" customHeight="1">
      <c r="A32" s="8"/>
      <c r="B32" s="295" t="s">
        <v>246</v>
      </c>
      <c r="C32" s="242"/>
      <c r="D32" s="242"/>
      <c r="E32" s="242"/>
      <c r="F32" s="242"/>
      <c r="G32" s="242"/>
      <c r="H32" s="242"/>
      <c r="I32" s="222"/>
      <c r="J32" s="222"/>
      <c r="K32" s="222"/>
      <c r="L32" s="222"/>
      <c r="M32" s="222"/>
      <c r="N32" s="21"/>
      <c r="O32" s="21"/>
      <c r="P32" s="21"/>
      <c r="Q32" s="21"/>
      <c r="R32" s="21"/>
      <c r="S32" s="21"/>
      <c r="T32" s="8"/>
      <c r="U32" s="8"/>
    </row>
    <row r="33" spans="1:24" ht="53.25" customHeight="1">
      <c r="A33" s="8"/>
      <c r="B33" s="243"/>
      <c r="C33" s="236"/>
      <c r="D33" s="236"/>
      <c r="E33" s="236"/>
      <c r="F33" s="236"/>
      <c r="G33" s="236"/>
      <c r="H33" s="236"/>
      <c r="I33" s="222"/>
      <c r="J33" s="222"/>
      <c r="K33" s="222"/>
      <c r="L33" s="222"/>
      <c r="M33" s="222"/>
      <c r="N33" s="21"/>
      <c r="O33" s="21"/>
      <c r="P33" s="21"/>
      <c r="Q33" s="21"/>
      <c r="R33" s="21"/>
      <c r="S33" s="21"/>
      <c r="T33" s="8"/>
      <c r="U33" s="8"/>
    </row>
    <row r="34" spans="1:24" ht="15.75" customHeight="1">
      <c r="A34" s="8"/>
      <c r="B34" s="243"/>
      <c r="C34" s="236"/>
      <c r="D34" s="236"/>
      <c r="E34" s="236"/>
      <c r="F34" s="236"/>
      <c r="G34" s="236"/>
      <c r="H34" s="236"/>
      <c r="I34" s="222"/>
      <c r="J34" s="222"/>
      <c r="K34" s="222"/>
      <c r="L34" s="222"/>
      <c r="M34" s="222"/>
      <c r="N34" s="21"/>
      <c r="O34" s="21"/>
      <c r="P34" s="21"/>
      <c r="Q34" s="21"/>
      <c r="R34" s="21"/>
      <c r="S34" s="21"/>
      <c r="T34" s="8"/>
      <c r="U34" s="8"/>
    </row>
    <row r="35" spans="1:24" ht="15.75" customHeight="1">
      <c r="A35" s="8"/>
      <c r="B35" s="243"/>
      <c r="C35" s="236"/>
      <c r="D35" s="236"/>
      <c r="E35" s="236"/>
      <c r="F35" s="236"/>
      <c r="G35" s="236"/>
      <c r="H35" s="236"/>
      <c r="I35" s="222"/>
      <c r="J35" s="222"/>
      <c r="K35" s="222"/>
      <c r="L35" s="222"/>
      <c r="M35" s="222"/>
      <c r="N35" s="21"/>
      <c r="O35" s="21"/>
      <c r="P35" s="21"/>
      <c r="Q35" s="21"/>
      <c r="R35" s="21"/>
      <c r="S35" s="21"/>
      <c r="T35" s="8"/>
      <c r="U35" s="8"/>
    </row>
    <row r="36" spans="1:24" ht="15.75" customHeight="1">
      <c r="A36" s="8"/>
      <c r="B36" s="243"/>
      <c r="C36" s="236"/>
      <c r="D36" s="236"/>
      <c r="E36" s="236"/>
      <c r="F36" s="236"/>
      <c r="G36" s="236"/>
      <c r="H36" s="236"/>
      <c r="I36" s="222"/>
      <c r="J36" s="222"/>
      <c r="K36" s="222"/>
      <c r="L36" s="222"/>
      <c r="M36" s="222"/>
      <c r="N36" s="21"/>
      <c r="O36" s="21"/>
      <c r="P36" s="21"/>
      <c r="Q36" s="21"/>
      <c r="R36" s="21"/>
      <c r="S36" s="21"/>
      <c r="T36" s="8"/>
      <c r="U36" s="8"/>
    </row>
    <row r="37" spans="1:24" ht="15.75" customHeight="1">
      <c r="A37" s="8"/>
      <c r="B37" s="222"/>
      <c r="C37" s="222"/>
      <c r="D37" s="222"/>
      <c r="E37" s="222"/>
      <c r="F37" s="222"/>
      <c r="G37" s="222"/>
      <c r="H37" s="222"/>
      <c r="T37" s="8"/>
      <c r="U37" s="8"/>
    </row>
    <row r="38" spans="1:24" ht="15.75" customHeight="1">
      <c r="A38" s="51"/>
      <c r="B38" s="222"/>
      <c r="C38" s="222"/>
      <c r="D38" s="222"/>
      <c r="E38" s="222"/>
      <c r="F38" s="222"/>
      <c r="G38" s="222"/>
      <c r="H38" s="222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51"/>
      <c r="U38" s="51"/>
      <c r="V38" s="223"/>
      <c r="W38" s="223"/>
      <c r="X38" s="223"/>
    </row>
    <row r="39" spans="1:24" ht="15.75" customHeight="1">
      <c r="A39" s="51"/>
      <c r="B39" s="222"/>
      <c r="C39" s="222"/>
      <c r="D39" s="222"/>
      <c r="E39" s="222"/>
      <c r="F39" s="222"/>
      <c r="G39" s="222"/>
      <c r="H39" s="222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51"/>
      <c r="U39" s="51"/>
      <c r="V39" s="223"/>
      <c r="W39" s="223"/>
      <c r="X39" s="223"/>
    </row>
    <row r="40" spans="1:24" ht="15.75" customHeight="1">
      <c r="A40" s="8"/>
      <c r="B40" s="222"/>
      <c r="C40" s="222"/>
      <c r="D40" s="222"/>
      <c r="E40" s="222"/>
      <c r="F40" s="222"/>
      <c r="G40" s="222"/>
      <c r="H40" s="222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8"/>
      <c r="U40" s="8"/>
    </row>
    <row r="41" spans="1:24" ht="15.75" customHeight="1">
      <c r="A41" s="8"/>
      <c r="B41" s="222"/>
      <c r="C41" s="222"/>
      <c r="D41" s="222"/>
      <c r="E41" s="222"/>
      <c r="F41" s="222"/>
      <c r="G41" s="222"/>
      <c r="H41" s="222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4" ht="15.75" customHeight="1">
      <c r="A42" s="8"/>
      <c r="B42" s="8"/>
      <c r="C42" s="8"/>
      <c r="D42" s="8"/>
      <c r="E42" s="8"/>
      <c r="F42" s="8"/>
      <c r="G42" s="21"/>
      <c r="H42" s="21"/>
      <c r="I42" s="21"/>
      <c r="J42" s="21"/>
      <c r="K42" s="21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4" ht="15.75" customHeight="1">
      <c r="A43" s="8"/>
      <c r="G43" s="75"/>
      <c r="H43" s="75"/>
      <c r="I43" s="75"/>
      <c r="J43" s="75"/>
      <c r="K43" s="75"/>
      <c r="T43" s="8"/>
      <c r="U43" s="8"/>
    </row>
    <row r="44" spans="1:24" ht="15.75" customHeight="1">
      <c r="A44" s="8"/>
      <c r="T44" s="8"/>
      <c r="U44" s="8"/>
    </row>
    <row r="45" spans="1:24" ht="15.75" customHeight="1">
      <c r="A45" s="8"/>
      <c r="T45" s="8"/>
      <c r="U45" s="8"/>
    </row>
    <row r="46" spans="1:24" ht="15.75" customHeight="1">
      <c r="A46" s="8"/>
      <c r="T46" s="8"/>
      <c r="U46" s="8"/>
    </row>
    <row r="47" spans="1:24" ht="15.75" customHeight="1">
      <c r="A47" s="8"/>
      <c r="T47" s="8"/>
      <c r="U47" s="8"/>
    </row>
    <row r="48" spans="1:24" ht="15.75" customHeight="1">
      <c r="A48" s="8"/>
      <c r="T48" s="8"/>
      <c r="U48" s="8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24:H25"/>
    <mergeCell ref="B29:F29"/>
    <mergeCell ref="B32:H36"/>
    <mergeCell ref="B2:H5"/>
    <mergeCell ref="C8:D8"/>
    <mergeCell ref="G8:H8"/>
    <mergeCell ref="C9:D9"/>
    <mergeCell ref="G9:H9"/>
    <mergeCell ref="B11:G11"/>
    <mergeCell ref="B16:J16"/>
  </mergeCells>
  <dataValidations count="1">
    <dataValidation type="list" allowBlank="1" showErrorMessage="1" sqref="B21">
      <formula1>"Sí,No"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00"/>
  <sheetViews>
    <sheetView workbookViewId="0"/>
  </sheetViews>
  <sheetFormatPr baseColWidth="10" defaultColWidth="12.5703125" defaultRowHeight="15" customHeight="1"/>
  <cols>
    <col min="2" max="2" width="8.28515625" customWidth="1"/>
    <col min="3" max="3" width="20" customWidth="1"/>
    <col min="4" max="4" width="18" customWidth="1"/>
    <col min="5" max="5" width="41.28515625" customWidth="1"/>
    <col min="10" max="10" width="15.28515625" customWidth="1"/>
    <col min="11" max="11" width="23.140625" customWidth="1"/>
    <col min="12" max="12" width="29.42578125" customWidth="1"/>
  </cols>
  <sheetData>
    <row r="1" spans="1:13" ht="98.2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8"/>
    </row>
    <row r="2" spans="1:13">
      <c r="A2" s="21"/>
      <c r="B2" s="258" t="s">
        <v>32</v>
      </c>
      <c r="C2" s="233"/>
      <c r="D2" s="233"/>
      <c r="E2" s="233"/>
      <c r="F2" s="233"/>
      <c r="G2" s="233"/>
      <c r="H2" s="233"/>
      <c r="I2" s="233"/>
      <c r="J2" s="233"/>
      <c r="K2" s="233"/>
      <c r="L2" s="234"/>
    </row>
    <row r="3" spans="1:13" ht="14.25">
      <c r="A3" s="21"/>
      <c r="B3" s="259" t="s">
        <v>33</v>
      </c>
      <c r="C3" s="257" t="s">
        <v>34</v>
      </c>
      <c r="D3" s="257" t="s">
        <v>35</v>
      </c>
      <c r="E3" s="257" t="s">
        <v>36</v>
      </c>
      <c r="F3" s="257" t="s">
        <v>37</v>
      </c>
      <c r="G3" s="260" t="s">
        <v>38</v>
      </c>
      <c r="H3" s="253" t="s">
        <v>39</v>
      </c>
      <c r="I3" s="254"/>
      <c r="J3" s="254"/>
      <c r="K3" s="251"/>
      <c r="L3" s="257" t="s">
        <v>40</v>
      </c>
    </row>
    <row r="4" spans="1:13" ht="135">
      <c r="A4" s="21"/>
      <c r="B4" s="256"/>
      <c r="C4" s="251"/>
      <c r="D4" s="251"/>
      <c r="E4" s="251"/>
      <c r="F4" s="251"/>
      <c r="G4" s="251"/>
      <c r="H4" s="55" t="s">
        <v>41</v>
      </c>
      <c r="I4" s="55" t="s">
        <v>42</v>
      </c>
      <c r="J4" s="56" t="s">
        <v>43</v>
      </c>
      <c r="K4" s="25" t="s">
        <v>44</v>
      </c>
      <c r="L4" s="251"/>
    </row>
    <row r="5" spans="1:13" ht="15.75" customHeight="1">
      <c r="A5" s="21"/>
      <c r="B5" s="255" t="s">
        <v>45</v>
      </c>
      <c r="C5" s="57" t="s">
        <v>46</v>
      </c>
      <c r="D5" s="252"/>
      <c r="E5" s="249"/>
      <c r="F5" s="246">
        <v>44927</v>
      </c>
      <c r="G5" s="58">
        <v>2000</v>
      </c>
      <c r="H5" s="58">
        <v>1000</v>
      </c>
      <c r="I5" s="58">
        <v>500</v>
      </c>
      <c r="J5" s="58">
        <v>2500</v>
      </c>
      <c r="K5" s="59">
        <v>0</v>
      </c>
      <c r="L5" s="60">
        <v>44593</v>
      </c>
    </row>
    <row r="6" spans="1:13" ht="15.75" customHeight="1">
      <c r="A6" s="61"/>
      <c r="B6" s="256"/>
      <c r="C6" s="57" t="s">
        <v>47</v>
      </c>
      <c r="D6" s="247"/>
      <c r="E6" s="247"/>
      <c r="F6" s="247"/>
      <c r="G6" s="58">
        <v>5000</v>
      </c>
      <c r="H6" s="58">
        <v>1001</v>
      </c>
      <c r="I6" s="58">
        <v>1000</v>
      </c>
      <c r="J6" s="58">
        <v>300</v>
      </c>
      <c r="K6" s="59"/>
      <c r="L6" s="60">
        <v>44561</v>
      </c>
      <c r="M6" s="62"/>
    </row>
    <row r="7" spans="1:13" ht="15.75" customHeight="1">
      <c r="A7" s="61"/>
      <c r="B7" s="250" t="s">
        <v>48</v>
      </c>
      <c r="C7" s="57" t="s">
        <v>49</v>
      </c>
      <c r="D7" s="252"/>
      <c r="E7" s="249"/>
      <c r="F7" s="246">
        <v>44562</v>
      </c>
      <c r="G7" s="58">
        <v>45</v>
      </c>
      <c r="H7" s="58">
        <v>7</v>
      </c>
      <c r="I7" s="58">
        <v>56</v>
      </c>
      <c r="J7" s="58"/>
      <c r="K7" s="59"/>
      <c r="L7" s="63">
        <v>45350</v>
      </c>
      <c r="M7" s="62"/>
    </row>
    <row r="8" spans="1:13" ht="15.75" customHeight="1">
      <c r="A8" s="61"/>
      <c r="B8" s="251"/>
      <c r="C8" s="57" t="s">
        <v>47</v>
      </c>
      <c r="D8" s="247"/>
      <c r="E8" s="247"/>
      <c r="F8" s="247"/>
      <c r="G8" s="58">
        <v>6000</v>
      </c>
      <c r="H8" s="58">
        <v>100</v>
      </c>
      <c r="I8" s="58">
        <v>100</v>
      </c>
      <c r="J8" s="58">
        <v>100</v>
      </c>
      <c r="K8" s="59">
        <v>100</v>
      </c>
      <c r="L8" s="63">
        <v>44927</v>
      </c>
      <c r="M8" s="62"/>
    </row>
    <row r="9" spans="1:13" ht="15.75" customHeight="1">
      <c r="A9" s="61"/>
      <c r="B9" s="250" t="s">
        <v>50</v>
      </c>
      <c r="C9" s="57" t="s">
        <v>49</v>
      </c>
      <c r="D9" s="252"/>
      <c r="E9" s="249"/>
      <c r="F9" s="246">
        <v>44926</v>
      </c>
      <c r="G9" s="58"/>
      <c r="H9" s="58">
        <v>79</v>
      </c>
      <c r="I9" s="58">
        <v>30</v>
      </c>
      <c r="J9" s="58">
        <v>0</v>
      </c>
      <c r="K9" s="59">
        <v>0</v>
      </c>
      <c r="L9" s="63">
        <v>44957</v>
      </c>
      <c r="M9" s="62"/>
    </row>
    <row r="10" spans="1:13" ht="15.75" customHeight="1">
      <c r="A10" s="61"/>
      <c r="B10" s="251"/>
      <c r="C10" s="57" t="s">
        <v>47</v>
      </c>
      <c r="D10" s="247"/>
      <c r="E10" s="247"/>
      <c r="F10" s="247"/>
      <c r="G10" s="58"/>
      <c r="H10" s="58">
        <v>6777</v>
      </c>
      <c r="I10" s="58">
        <v>455</v>
      </c>
      <c r="J10" s="58">
        <v>80000</v>
      </c>
      <c r="K10" s="59"/>
      <c r="L10" s="60"/>
      <c r="M10" s="62"/>
    </row>
    <row r="11" spans="1:13" ht="15.75" customHeight="1">
      <c r="A11" s="61"/>
      <c r="B11" s="250" t="s">
        <v>51</v>
      </c>
      <c r="C11" s="57" t="s">
        <v>49</v>
      </c>
      <c r="D11" s="252"/>
      <c r="E11" s="249"/>
      <c r="F11" s="246"/>
      <c r="G11" s="58"/>
      <c r="H11" s="58">
        <v>1</v>
      </c>
      <c r="I11" s="58"/>
      <c r="J11" s="58"/>
      <c r="K11" s="59"/>
      <c r="L11" s="60"/>
      <c r="M11" s="62"/>
    </row>
    <row r="12" spans="1:13" ht="15.75" customHeight="1">
      <c r="A12" s="61"/>
      <c r="B12" s="251"/>
      <c r="C12" s="57" t="s">
        <v>47</v>
      </c>
      <c r="D12" s="247"/>
      <c r="E12" s="247"/>
      <c r="F12" s="247"/>
      <c r="G12" s="59"/>
      <c r="H12" s="58">
        <v>6</v>
      </c>
      <c r="I12" s="58"/>
      <c r="J12" s="58"/>
      <c r="K12" s="59"/>
      <c r="L12" s="60"/>
      <c r="M12" s="62"/>
    </row>
    <row r="13" spans="1:13" ht="15.75" customHeight="1">
      <c r="A13" s="61"/>
      <c r="B13" s="250" t="s">
        <v>52</v>
      </c>
      <c r="C13" s="57" t="s">
        <v>49</v>
      </c>
      <c r="D13" s="252"/>
      <c r="E13" s="249"/>
      <c r="F13" s="246"/>
      <c r="G13" s="58"/>
      <c r="H13" s="58">
        <v>6</v>
      </c>
      <c r="I13" s="58"/>
      <c r="J13" s="58"/>
      <c r="K13" s="64"/>
      <c r="L13" s="60"/>
      <c r="M13" s="62"/>
    </row>
    <row r="14" spans="1:13" ht="15.75" customHeight="1">
      <c r="A14" s="61"/>
      <c r="B14" s="251"/>
      <c r="C14" s="57" t="s">
        <v>47</v>
      </c>
      <c r="D14" s="247"/>
      <c r="E14" s="247"/>
      <c r="F14" s="247"/>
      <c r="G14" s="58">
        <v>500</v>
      </c>
      <c r="H14" s="58">
        <v>700</v>
      </c>
      <c r="I14" s="58"/>
      <c r="J14" s="58"/>
      <c r="K14" s="64"/>
      <c r="L14" s="60"/>
      <c r="M14" s="62"/>
    </row>
    <row r="15" spans="1:13" ht="15.75" customHeight="1">
      <c r="A15" s="61"/>
      <c r="B15" s="250" t="s">
        <v>53</v>
      </c>
      <c r="C15" s="57" t="s">
        <v>49</v>
      </c>
      <c r="D15" s="252"/>
      <c r="E15" s="249"/>
      <c r="F15" s="246"/>
      <c r="G15" s="58"/>
      <c r="H15" s="58"/>
      <c r="I15" s="58"/>
      <c r="J15" s="58"/>
      <c r="K15" s="64"/>
      <c r="L15" s="60"/>
      <c r="M15" s="62"/>
    </row>
    <row r="16" spans="1:13" ht="15.75" customHeight="1">
      <c r="A16" s="61"/>
      <c r="B16" s="251"/>
      <c r="C16" s="57" t="s">
        <v>47</v>
      </c>
      <c r="D16" s="247"/>
      <c r="E16" s="247"/>
      <c r="F16" s="247"/>
      <c r="G16" s="58"/>
      <c r="H16" s="58"/>
      <c r="I16" s="58"/>
      <c r="J16" s="58"/>
      <c r="K16" s="64"/>
      <c r="L16" s="60"/>
      <c r="M16" s="62"/>
    </row>
    <row r="17" spans="1:13" ht="15.75" customHeight="1">
      <c r="A17" s="61"/>
      <c r="B17" s="250" t="s">
        <v>54</v>
      </c>
      <c r="C17" s="57" t="s">
        <v>49</v>
      </c>
      <c r="D17" s="252"/>
      <c r="E17" s="249"/>
      <c r="F17" s="246"/>
      <c r="G17" s="58"/>
      <c r="H17" s="58"/>
      <c r="I17" s="58"/>
      <c r="J17" s="58"/>
      <c r="K17" s="64"/>
      <c r="L17" s="60"/>
      <c r="M17" s="62"/>
    </row>
    <row r="18" spans="1:13" ht="15.75" customHeight="1">
      <c r="A18" s="61"/>
      <c r="B18" s="251"/>
      <c r="C18" s="57" t="s">
        <v>47</v>
      </c>
      <c r="D18" s="247"/>
      <c r="E18" s="247"/>
      <c r="F18" s="247"/>
      <c r="G18" s="58">
        <v>3500</v>
      </c>
      <c r="H18" s="58">
        <v>2500</v>
      </c>
      <c r="I18" s="58">
        <v>1001</v>
      </c>
      <c r="J18" s="58"/>
      <c r="K18" s="64"/>
      <c r="L18" s="60"/>
      <c r="M18" s="62"/>
    </row>
    <row r="19" spans="1:13" ht="15.75" customHeight="1">
      <c r="A19" s="61"/>
      <c r="B19" s="250" t="s">
        <v>55</v>
      </c>
      <c r="C19" s="57" t="s">
        <v>49</v>
      </c>
      <c r="D19" s="252"/>
      <c r="E19" s="249"/>
      <c r="F19" s="246"/>
      <c r="G19" s="58" t="s">
        <v>56</v>
      </c>
      <c r="H19" s="58"/>
      <c r="I19" s="58"/>
      <c r="J19" s="58"/>
      <c r="K19" s="64"/>
      <c r="L19" s="60"/>
      <c r="M19" s="62"/>
    </row>
    <row r="20" spans="1:13" ht="15.75" customHeight="1">
      <c r="A20" s="61"/>
      <c r="B20" s="251"/>
      <c r="C20" s="57" t="s">
        <v>47</v>
      </c>
      <c r="D20" s="247"/>
      <c r="E20" s="247"/>
      <c r="F20" s="247"/>
      <c r="G20" s="58"/>
      <c r="H20" s="58"/>
      <c r="I20" s="58"/>
      <c r="J20" s="58"/>
      <c r="K20" s="64"/>
      <c r="L20" s="60"/>
      <c r="M20" s="62"/>
    </row>
    <row r="21" spans="1:13" ht="15.75" customHeight="1">
      <c r="A21" s="61"/>
      <c r="B21" s="250" t="s">
        <v>57</v>
      </c>
      <c r="C21" s="57" t="s">
        <v>49</v>
      </c>
      <c r="D21" s="252"/>
      <c r="E21" s="249"/>
      <c r="F21" s="246"/>
      <c r="G21" s="58">
        <v>5000</v>
      </c>
      <c r="H21" s="58">
        <v>100</v>
      </c>
      <c r="I21" s="58"/>
      <c r="J21" s="58"/>
      <c r="K21" s="64"/>
      <c r="L21" s="60"/>
      <c r="M21" s="62"/>
    </row>
    <row r="22" spans="1:13" ht="15.75" customHeight="1">
      <c r="A22" s="61"/>
      <c r="B22" s="251"/>
      <c r="C22" s="57" t="s">
        <v>47</v>
      </c>
      <c r="D22" s="247"/>
      <c r="E22" s="247"/>
      <c r="F22" s="247"/>
      <c r="G22" s="58"/>
      <c r="H22" s="58">
        <v>600</v>
      </c>
      <c r="I22" s="58"/>
      <c r="J22" s="58"/>
      <c r="K22" s="64"/>
      <c r="L22" s="60"/>
      <c r="M22" s="62"/>
    </row>
    <row r="23" spans="1:13" ht="15.75" customHeight="1">
      <c r="A23" s="61"/>
      <c r="B23" s="250" t="s">
        <v>58</v>
      </c>
      <c r="C23" s="57" t="s">
        <v>49</v>
      </c>
      <c r="D23" s="252"/>
      <c r="E23" s="249"/>
      <c r="F23" s="248"/>
      <c r="G23" s="58">
        <v>5000</v>
      </c>
      <c r="H23" s="58"/>
      <c r="I23" s="58"/>
      <c r="J23" s="58"/>
      <c r="K23" s="64"/>
      <c r="L23" s="60"/>
      <c r="M23" s="62"/>
    </row>
    <row r="24" spans="1:13" ht="15.75" customHeight="1">
      <c r="A24" s="61"/>
      <c r="B24" s="251"/>
      <c r="C24" s="57" t="s">
        <v>47</v>
      </c>
      <c r="D24" s="247"/>
      <c r="E24" s="247"/>
      <c r="F24" s="247"/>
      <c r="G24" s="58"/>
      <c r="H24" s="58"/>
      <c r="I24" s="58"/>
      <c r="J24" s="58"/>
      <c r="K24" s="64"/>
      <c r="L24" s="60"/>
      <c r="M24" s="62"/>
    </row>
    <row r="25" spans="1:13" ht="15.75" customHeight="1">
      <c r="A25" s="61"/>
      <c r="B25" s="65"/>
      <c r="C25" s="66"/>
      <c r="D25" s="66"/>
      <c r="E25" s="67"/>
      <c r="F25" s="68"/>
      <c r="G25" s="69">
        <f t="shared" ref="G25:I25" si="0">SUM(G17:G24)</f>
        <v>13500</v>
      </c>
      <c r="H25" s="69">
        <f t="shared" si="0"/>
        <v>3200</v>
      </c>
      <c r="I25" s="69">
        <f t="shared" si="0"/>
        <v>1001</v>
      </c>
      <c r="J25" s="70">
        <f>SUM(J13:J24)</f>
        <v>0</v>
      </c>
      <c r="K25" s="70">
        <f>SUM(K5:K16)</f>
        <v>100</v>
      </c>
      <c r="L25" s="71"/>
      <c r="M25" s="62"/>
    </row>
    <row r="26" spans="1:13" ht="15.75" customHeight="1">
      <c r="A26" s="21"/>
      <c r="B26" s="72"/>
      <c r="C26" s="72"/>
      <c r="D26" s="72"/>
      <c r="E26" s="72"/>
      <c r="F26" s="73"/>
      <c r="G26" s="73"/>
      <c r="H26" s="74"/>
      <c r="I26" s="74"/>
      <c r="J26" s="74"/>
      <c r="K26" s="73"/>
      <c r="L26" s="72"/>
      <c r="M26" s="62"/>
    </row>
    <row r="27" spans="1:13" ht="15.75" customHeight="1">
      <c r="A27" s="21"/>
      <c r="B27" s="72"/>
      <c r="C27" s="72"/>
      <c r="D27" s="72"/>
      <c r="E27" s="72"/>
      <c r="F27" s="73"/>
      <c r="G27" s="73"/>
      <c r="H27" s="74"/>
      <c r="I27" s="74"/>
      <c r="J27" s="74"/>
      <c r="K27" s="73"/>
      <c r="L27" s="72"/>
      <c r="M27" s="62"/>
    </row>
    <row r="28" spans="1:13" ht="15.75" customHeight="1">
      <c r="A28" s="21"/>
      <c r="B28" s="75"/>
      <c r="C28" s="75"/>
      <c r="D28" s="75"/>
      <c r="E28" s="75"/>
      <c r="H28" s="76"/>
      <c r="I28" s="76"/>
      <c r="J28" s="76"/>
      <c r="K28" s="77"/>
      <c r="M28" s="62"/>
    </row>
    <row r="29" spans="1:13" ht="15.75" customHeight="1">
      <c r="A29" s="21"/>
      <c r="M29" s="62"/>
    </row>
    <row r="30" spans="1:13" ht="15.75" customHeight="1">
      <c r="A30" s="21"/>
      <c r="M30" s="62"/>
    </row>
    <row r="31" spans="1:13" ht="15.75" customHeight="1">
      <c r="A31" s="75"/>
    </row>
    <row r="32" spans="1:13" ht="15.75" customHeight="1"/>
    <row r="33" spans="3:3" ht="15.75" customHeight="1"/>
    <row r="34" spans="3:3" ht="15.75" customHeight="1">
      <c r="C34" s="2"/>
    </row>
    <row r="35" spans="3:3" ht="15.75" customHeight="1"/>
    <row r="36" spans="3:3" ht="15.75" customHeight="1"/>
    <row r="37" spans="3:3" ht="15.75" customHeight="1"/>
    <row r="38" spans="3:3" ht="15.75" customHeight="1"/>
    <row r="39" spans="3:3" ht="15.75" customHeight="1"/>
    <row r="40" spans="3:3" ht="15.75" customHeight="1"/>
    <row r="41" spans="3:3" ht="15.75" customHeight="1"/>
    <row r="42" spans="3:3" ht="15.75" customHeight="1"/>
    <row r="43" spans="3:3" ht="15.75" customHeight="1"/>
    <row r="44" spans="3:3" ht="15.75" customHeight="1"/>
    <row r="45" spans="3:3" ht="15.75" customHeight="1"/>
    <row r="46" spans="3:3" ht="15.75" customHeight="1"/>
    <row r="47" spans="3:3" ht="15.75" customHeight="1"/>
    <row r="48" spans="3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L3:L4"/>
    <mergeCell ref="B2:L2"/>
    <mergeCell ref="B3:B4"/>
    <mergeCell ref="C3:C4"/>
    <mergeCell ref="E3:E4"/>
    <mergeCell ref="F3:F4"/>
    <mergeCell ref="G3:G4"/>
    <mergeCell ref="D3:D4"/>
    <mergeCell ref="B11:B12"/>
    <mergeCell ref="B13:B14"/>
    <mergeCell ref="B15:B16"/>
    <mergeCell ref="B17:B18"/>
    <mergeCell ref="H3:K3"/>
    <mergeCell ref="D5:D6"/>
    <mergeCell ref="B7:B8"/>
    <mergeCell ref="D7:D8"/>
    <mergeCell ref="B9:B10"/>
    <mergeCell ref="D9:D10"/>
    <mergeCell ref="B5:B6"/>
    <mergeCell ref="D11:D12"/>
    <mergeCell ref="F13:F14"/>
    <mergeCell ref="F15:F16"/>
    <mergeCell ref="F17:F18"/>
    <mergeCell ref="B19:B20"/>
    <mergeCell ref="B21:B22"/>
    <mergeCell ref="B23:B24"/>
    <mergeCell ref="E11:E12"/>
    <mergeCell ref="E13:E14"/>
    <mergeCell ref="E15:E16"/>
    <mergeCell ref="E17:E18"/>
    <mergeCell ref="E19:E20"/>
    <mergeCell ref="E21:E22"/>
    <mergeCell ref="E23:E24"/>
    <mergeCell ref="D13:D14"/>
    <mergeCell ref="D15:D16"/>
    <mergeCell ref="D17:D18"/>
    <mergeCell ref="D19:D20"/>
    <mergeCell ref="D21:D22"/>
    <mergeCell ref="D23:D24"/>
    <mergeCell ref="F19:F20"/>
    <mergeCell ref="F21:F22"/>
    <mergeCell ref="F23:F24"/>
    <mergeCell ref="E5:E6"/>
    <mergeCell ref="F5:F6"/>
    <mergeCell ref="E7:E8"/>
    <mergeCell ref="F7:F8"/>
    <mergeCell ref="E9:E10"/>
    <mergeCell ref="F9:F10"/>
    <mergeCell ref="F11:F12"/>
  </mergeCells>
  <conditionalFormatting sqref="G5:G24">
    <cfRule type="expression" dxfId="10" priority="1">
      <formula>SUM(H5:K5)&gt;G5</formula>
    </cfRule>
  </conditionalFormatting>
  <pageMargins left="0.70866141732283472" right="0.70866141732283472" top="0.74803149606299213" bottom="0.74803149606299213" header="0" footer="0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00"/>
  <sheetViews>
    <sheetView zoomScale="90" zoomScaleNormal="90" workbookViewId="0">
      <selection activeCell="D23" sqref="D23"/>
    </sheetView>
  </sheetViews>
  <sheetFormatPr baseColWidth="10" defaultColWidth="12.5703125" defaultRowHeight="15" customHeight="1"/>
  <cols>
    <col min="2" max="2" width="20" customWidth="1"/>
    <col min="3" max="3" width="18" customWidth="1"/>
    <col min="4" max="4" width="38.7109375" customWidth="1"/>
    <col min="5" max="5" width="19.7109375" customWidth="1"/>
    <col min="6" max="6" width="28.28515625" customWidth="1"/>
    <col min="7" max="7" width="39.42578125" customWidth="1"/>
    <col min="8" max="8" width="37.85546875" customWidth="1"/>
    <col min="9" max="9" width="38.42578125" customWidth="1"/>
  </cols>
  <sheetData>
    <row r="1" spans="1:12" ht="15.75" customHeight="1">
      <c r="A1" s="21"/>
      <c r="B1" s="21"/>
      <c r="C1" s="21"/>
      <c r="D1" s="21"/>
      <c r="E1" s="21"/>
      <c r="F1" s="21"/>
      <c r="G1" s="21"/>
      <c r="H1" s="21"/>
      <c r="I1" s="8"/>
      <c r="J1" s="8"/>
      <c r="K1" s="8"/>
      <c r="L1" s="8"/>
    </row>
    <row r="2" spans="1:12" ht="15.75" customHeight="1">
      <c r="A2" s="21"/>
      <c r="B2" s="265" t="s">
        <v>59</v>
      </c>
      <c r="C2" s="266"/>
      <c r="D2" s="266"/>
      <c r="E2" s="266"/>
      <c r="F2" s="266"/>
      <c r="G2" s="266"/>
      <c r="H2" s="266"/>
      <c r="I2" s="266"/>
      <c r="J2" s="267"/>
      <c r="K2" s="8"/>
      <c r="L2" s="8"/>
    </row>
    <row r="3" spans="1:12" ht="15.75" customHeight="1">
      <c r="A3" s="21"/>
      <c r="B3" s="259" t="s">
        <v>35</v>
      </c>
      <c r="C3" s="257" t="s">
        <v>60</v>
      </c>
      <c r="D3" s="257" t="s">
        <v>61</v>
      </c>
      <c r="E3" s="257" t="s">
        <v>62</v>
      </c>
      <c r="F3" s="257" t="s">
        <v>63</v>
      </c>
      <c r="G3" s="260" t="s">
        <v>64</v>
      </c>
      <c r="H3" s="260" t="s">
        <v>65</v>
      </c>
      <c r="I3" s="260" t="s">
        <v>66</v>
      </c>
      <c r="J3" s="260" t="s">
        <v>67</v>
      </c>
      <c r="K3" s="8"/>
      <c r="L3" s="8"/>
    </row>
    <row r="4" spans="1:12" ht="129" customHeight="1">
      <c r="A4" s="21"/>
      <c r="B4" s="256"/>
      <c r="C4" s="251"/>
      <c r="D4" s="251"/>
      <c r="E4" s="251"/>
      <c r="F4" s="251"/>
      <c r="G4" s="251"/>
      <c r="H4" s="251"/>
      <c r="I4" s="251"/>
      <c r="J4" s="251"/>
      <c r="K4" s="8"/>
    </row>
    <row r="5" spans="1:12" ht="15.75" customHeight="1">
      <c r="A5" s="21"/>
      <c r="B5" s="78"/>
      <c r="C5" s="79"/>
      <c r="D5" s="80"/>
      <c r="E5" s="81"/>
      <c r="F5" s="81"/>
      <c r="G5" s="82"/>
      <c r="H5" s="83">
        <v>3000</v>
      </c>
      <c r="I5" s="82">
        <v>0.11</v>
      </c>
      <c r="J5" s="84">
        <f>H5*(I5)</f>
        <v>330</v>
      </c>
    </row>
    <row r="6" spans="1:12" ht="15.75" customHeight="1">
      <c r="A6" s="21"/>
      <c r="B6" s="78"/>
      <c r="C6" s="79"/>
      <c r="D6" s="80"/>
      <c r="E6" s="81"/>
      <c r="F6" s="81"/>
      <c r="G6" s="85"/>
      <c r="H6" s="83">
        <f>SUM(GPersonal!H7 +GPersonal!H8)</f>
        <v>107</v>
      </c>
      <c r="I6" s="82">
        <v>0.05</v>
      </c>
      <c r="J6" s="84">
        <f t="shared" ref="J6:J13" si="0">H6*I6</f>
        <v>5.3500000000000005</v>
      </c>
    </row>
    <row r="7" spans="1:12" ht="24.75" customHeight="1">
      <c r="A7" s="21"/>
      <c r="B7" s="78"/>
      <c r="C7" s="79"/>
      <c r="D7" s="80"/>
      <c r="E7" s="81"/>
      <c r="F7" s="81"/>
      <c r="G7" s="85"/>
      <c r="H7" s="83">
        <f>SUM(GPersonal!H9 +GPersonal!H10)</f>
        <v>6856</v>
      </c>
      <c r="I7" s="82">
        <v>0</v>
      </c>
      <c r="J7" s="84">
        <f t="shared" si="0"/>
        <v>0</v>
      </c>
    </row>
    <row r="8" spans="1:12" ht="34.5" customHeight="1">
      <c r="A8" s="21"/>
      <c r="B8" s="78"/>
      <c r="C8" s="79"/>
      <c r="D8" s="80"/>
      <c r="E8" s="81"/>
      <c r="F8" s="81"/>
      <c r="G8" s="85"/>
      <c r="H8" s="83">
        <f>SUM(GPersonal!H11 +GPersonal!H12)</f>
        <v>7</v>
      </c>
      <c r="I8" s="82">
        <v>0</v>
      </c>
      <c r="J8" s="84">
        <f t="shared" si="0"/>
        <v>0</v>
      </c>
    </row>
    <row r="9" spans="1:12" ht="32.25" customHeight="1">
      <c r="A9" s="21"/>
      <c r="B9" s="78"/>
      <c r="C9" s="79"/>
      <c r="D9" s="80"/>
      <c r="E9" s="81"/>
      <c r="F9" s="81"/>
      <c r="G9" s="85"/>
      <c r="H9" s="83">
        <f>SUM(GPersonal!H13 +GPersonal!H14)</f>
        <v>706</v>
      </c>
      <c r="I9" s="82">
        <v>0.11</v>
      </c>
      <c r="J9" s="84">
        <f t="shared" si="0"/>
        <v>77.66</v>
      </c>
    </row>
    <row r="10" spans="1:12" ht="33" customHeight="1">
      <c r="A10" s="21"/>
      <c r="B10" s="78"/>
      <c r="C10" s="79"/>
      <c r="D10" s="80"/>
      <c r="E10" s="81"/>
      <c r="F10" s="81"/>
      <c r="G10" s="85"/>
      <c r="H10" s="83">
        <f>SUM(GPersonal!H15 +GPersonal!H16)</f>
        <v>0</v>
      </c>
      <c r="I10" s="82">
        <v>0</v>
      </c>
      <c r="J10" s="84">
        <f t="shared" si="0"/>
        <v>0</v>
      </c>
    </row>
    <row r="11" spans="1:12" ht="32.25" customHeight="1">
      <c r="A11" s="21"/>
      <c r="B11" s="78"/>
      <c r="C11" s="79"/>
      <c r="D11" s="80"/>
      <c r="E11" s="81"/>
      <c r="F11" s="81"/>
      <c r="G11" s="85"/>
      <c r="H11" s="83">
        <f>SUM(GPersonal!H17 +GPersonal!H18)</f>
        <v>2500</v>
      </c>
      <c r="I11" s="82">
        <v>0</v>
      </c>
      <c r="J11" s="84">
        <f t="shared" si="0"/>
        <v>0</v>
      </c>
      <c r="L11" s="261" t="s">
        <v>68</v>
      </c>
    </row>
    <row r="12" spans="1:12" ht="32.25" customHeight="1">
      <c r="A12" s="21"/>
      <c r="B12" s="78"/>
      <c r="C12" s="79"/>
      <c r="D12" s="80"/>
      <c r="E12" s="81"/>
      <c r="F12" s="81"/>
      <c r="G12" s="85"/>
      <c r="H12" s="83">
        <f>SUM(GPersonal!H19 +GPersonal!H20)</f>
        <v>0</v>
      </c>
      <c r="I12" s="82">
        <v>0.08</v>
      </c>
      <c r="J12" s="84">
        <f t="shared" si="0"/>
        <v>0</v>
      </c>
      <c r="L12" s="262"/>
    </row>
    <row r="13" spans="1:12" ht="32.25" customHeight="1">
      <c r="A13" s="21"/>
      <c r="B13" s="78"/>
      <c r="C13" s="79"/>
      <c r="D13" s="80"/>
      <c r="E13" s="81"/>
      <c r="F13" s="81"/>
      <c r="G13" s="85"/>
      <c r="H13" s="83">
        <f>SUM(GPersonal!H21 +GPersonal!H22)</f>
        <v>700</v>
      </c>
      <c r="I13" s="82">
        <v>0.1</v>
      </c>
      <c r="J13" s="84">
        <f t="shared" si="0"/>
        <v>70</v>
      </c>
      <c r="K13" s="8"/>
      <c r="L13" s="262"/>
    </row>
    <row r="14" spans="1:12" ht="39" customHeight="1">
      <c r="A14" s="21"/>
      <c r="B14" s="21"/>
      <c r="C14" s="21"/>
      <c r="D14" s="21"/>
      <c r="E14" s="86"/>
      <c r="F14" s="86"/>
      <c r="G14" s="87"/>
      <c r="H14" s="87"/>
      <c r="I14" s="88" t="s">
        <v>69</v>
      </c>
      <c r="J14" s="89">
        <f>SUM(J5:J13)</f>
        <v>483.01</v>
      </c>
      <c r="K14" s="8"/>
      <c r="L14" s="262"/>
    </row>
    <row r="15" spans="1:12" ht="31.5" customHeight="1">
      <c r="A15" s="21"/>
      <c r="B15" s="21"/>
      <c r="C15" s="21"/>
      <c r="D15" s="21"/>
      <c r="E15" s="86"/>
      <c r="F15" s="86"/>
      <c r="G15" s="87"/>
      <c r="H15" s="87"/>
      <c r="I15" s="263" t="s">
        <v>70</v>
      </c>
      <c r="J15" s="264">
        <f>(J14 / 'Cuadro Resumen'!F13)</f>
        <v>3.1987417218543049E-2</v>
      </c>
      <c r="K15" s="8"/>
      <c r="L15" s="262"/>
    </row>
    <row r="16" spans="1:12" ht="30.75" customHeight="1">
      <c r="A16" s="21"/>
      <c r="B16" s="21"/>
      <c r="C16" s="21"/>
      <c r="D16" s="21"/>
      <c r="E16" s="86"/>
      <c r="F16" s="86"/>
      <c r="G16" s="87"/>
      <c r="H16" s="87"/>
      <c r="I16" s="256"/>
      <c r="J16" s="256"/>
      <c r="K16" s="8"/>
      <c r="L16" s="262"/>
    </row>
    <row r="17" spans="1:11" ht="15.75" customHeight="1">
      <c r="A17" s="21"/>
      <c r="J17" s="8"/>
      <c r="K17" s="8"/>
    </row>
    <row r="18" spans="1:11" ht="15.75" customHeight="1">
      <c r="A18" s="21"/>
      <c r="J18" s="8"/>
      <c r="K18" s="8"/>
    </row>
    <row r="19" spans="1:11" ht="15.75" customHeight="1">
      <c r="A19" s="21"/>
      <c r="J19" s="8"/>
      <c r="K19" s="8"/>
    </row>
    <row r="20" spans="1:11" ht="15.75" customHeight="1"/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11:L16"/>
    <mergeCell ref="I15:I16"/>
    <mergeCell ref="J15:J16"/>
    <mergeCell ref="B2:J2"/>
    <mergeCell ref="B3:B4"/>
    <mergeCell ref="C3:C4"/>
    <mergeCell ref="D3:D4"/>
    <mergeCell ref="E3:E4"/>
    <mergeCell ref="F3:F4"/>
    <mergeCell ref="G3:G4"/>
    <mergeCell ref="J3:J4"/>
    <mergeCell ref="H3:H4"/>
    <mergeCell ref="I3:I4"/>
  </mergeCells>
  <conditionalFormatting sqref="J15">
    <cfRule type="cellIs" dxfId="9" priority="1" operator="greaterThan">
      <formula>"10%"</formula>
    </cfRule>
  </conditionalFormatting>
  <pageMargins left="0.7" right="0.7" top="0.75" bottom="0.75" header="0" footer="0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97"/>
  <sheetViews>
    <sheetView workbookViewId="0"/>
  </sheetViews>
  <sheetFormatPr baseColWidth="10" defaultColWidth="12.5703125" defaultRowHeight="15" customHeight="1"/>
  <cols>
    <col min="3" max="3" width="45.85546875" customWidth="1"/>
    <col min="4" max="4" width="17.42578125" customWidth="1"/>
    <col min="5" max="5" width="22.42578125" customWidth="1"/>
    <col min="6" max="6" width="47.140625" customWidth="1"/>
    <col min="7" max="7" width="24.28515625" customWidth="1"/>
    <col min="13" max="13" width="22" customWidth="1"/>
  </cols>
  <sheetData>
    <row r="1" spans="1:16" ht="15.75" customHeight="1">
      <c r="A1" s="21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8"/>
      <c r="N1" s="8"/>
      <c r="O1" s="8"/>
      <c r="P1" s="8"/>
    </row>
    <row r="2" spans="1:16" ht="15.75" customHeight="1">
      <c r="A2" s="61"/>
      <c r="B2" s="265" t="s">
        <v>71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  <c r="N2" s="8"/>
      <c r="O2" s="8"/>
      <c r="P2" s="8"/>
    </row>
    <row r="3" spans="1:16">
      <c r="A3" s="61"/>
      <c r="B3" s="257" t="s">
        <v>33</v>
      </c>
      <c r="C3" s="257" t="s">
        <v>72</v>
      </c>
      <c r="D3" s="257" t="s">
        <v>73</v>
      </c>
      <c r="E3" s="257" t="s">
        <v>74</v>
      </c>
      <c r="F3" s="257" t="s">
        <v>75</v>
      </c>
      <c r="G3" s="257" t="s">
        <v>76</v>
      </c>
      <c r="H3" s="260" t="s">
        <v>38</v>
      </c>
      <c r="I3" s="253" t="s">
        <v>39</v>
      </c>
      <c r="J3" s="254"/>
      <c r="K3" s="254"/>
      <c r="L3" s="251"/>
      <c r="M3" s="257" t="s">
        <v>77</v>
      </c>
      <c r="N3" s="72"/>
      <c r="O3" s="8"/>
      <c r="P3" s="8"/>
    </row>
    <row r="4" spans="1:16" ht="180">
      <c r="A4" s="61"/>
      <c r="B4" s="251"/>
      <c r="C4" s="251"/>
      <c r="D4" s="251"/>
      <c r="E4" s="251"/>
      <c r="F4" s="251"/>
      <c r="G4" s="251"/>
      <c r="H4" s="251"/>
      <c r="I4" s="55" t="s">
        <v>41</v>
      </c>
      <c r="J4" s="55" t="s">
        <v>78</v>
      </c>
      <c r="K4" s="56" t="s">
        <v>79</v>
      </c>
      <c r="L4" s="25" t="s">
        <v>44</v>
      </c>
      <c r="M4" s="251"/>
      <c r="N4" s="72"/>
      <c r="O4" s="8"/>
      <c r="P4" s="8"/>
    </row>
    <row r="5" spans="1:16" ht="15.75" customHeight="1">
      <c r="A5" s="61"/>
      <c r="B5" s="91" t="s">
        <v>80</v>
      </c>
      <c r="C5" s="92" t="s">
        <v>81</v>
      </c>
      <c r="D5" s="92"/>
      <c r="E5" s="80"/>
      <c r="F5" s="92"/>
      <c r="G5" s="93">
        <v>44927</v>
      </c>
      <c r="H5" s="58"/>
      <c r="I5" s="58">
        <v>500</v>
      </c>
      <c r="J5" s="58"/>
      <c r="K5" s="64"/>
      <c r="L5" s="64"/>
      <c r="M5" s="94">
        <v>44593</v>
      </c>
      <c r="N5" s="72"/>
      <c r="O5" s="8"/>
      <c r="P5" s="8"/>
    </row>
    <row r="6" spans="1:16" ht="15.75" customHeight="1">
      <c r="A6" s="61"/>
      <c r="B6" s="91" t="s">
        <v>82</v>
      </c>
      <c r="C6" s="92" t="s">
        <v>83</v>
      </c>
      <c r="D6" s="92"/>
      <c r="E6" s="80"/>
      <c r="F6" s="92"/>
      <c r="G6" s="93">
        <v>45291</v>
      </c>
      <c r="H6" s="58">
        <v>1500</v>
      </c>
      <c r="I6" s="58">
        <v>500</v>
      </c>
      <c r="J6" s="58"/>
      <c r="K6" s="64"/>
      <c r="L6" s="64"/>
      <c r="M6" s="94">
        <v>45363</v>
      </c>
      <c r="N6" s="72"/>
      <c r="O6" s="8"/>
      <c r="P6" s="8"/>
    </row>
    <row r="7" spans="1:16" ht="15.75" customHeight="1">
      <c r="A7" s="61"/>
      <c r="B7" s="91" t="s">
        <v>84</v>
      </c>
      <c r="C7" s="92" t="s">
        <v>85</v>
      </c>
      <c r="D7" s="92"/>
      <c r="E7" s="80"/>
      <c r="F7" s="92"/>
      <c r="G7" s="93">
        <v>44562</v>
      </c>
      <c r="H7" s="58"/>
      <c r="I7" s="58">
        <v>500</v>
      </c>
      <c r="J7" s="58"/>
      <c r="K7" s="64"/>
      <c r="L7" s="64"/>
      <c r="M7" s="94">
        <v>45350</v>
      </c>
      <c r="N7" s="72"/>
      <c r="O7" s="8"/>
      <c r="P7" s="8"/>
    </row>
    <row r="8" spans="1:16" ht="15.75" customHeight="1">
      <c r="A8" s="61"/>
      <c r="B8" s="91" t="s">
        <v>86</v>
      </c>
      <c r="C8" s="92" t="s">
        <v>87</v>
      </c>
      <c r="D8" s="92"/>
      <c r="E8" s="80"/>
      <c r="F8" s="92"/>
      <c r="G8" s="93">
        <v>44957</v>
      </c>
      <c r="H8" s="58"/>
      <c r="I8" s="58">
        <v>500</v>
      </c>
      <c r="J8" s="58"/>
      <c r="K8" s="64"/>
      <c r="L8" s="64"/>
      <c r="M8" s="94">
        <v>44927</v>
      </c>
      <c r="N8" s="72"/>
      <c r="O8" s="8"/>
      <c r="P8" s="8"/>
    </row>
    <row r="9" spans="1:16" ht="15.75" customHeight="1">
      <c r="A9" s="61"/>
      <c r="B9" s="91" t="s">
        <v>88</v>
      </c>
      <c r="C9" s="92" t="s">
        <v>81</v>
      </c>
      <c r="D9" s="92"/>
      <c r="E9" s="80"/>
      <c r="F9" s="92"/>
      <c r="G9" s="93">
        <v>44926</v>
      </c>
      <c r="H9" s="58"/>
      <c r="I9" s="58">
        <v>500</v>
      </c>
      <c r="J9" s="58"/>
      <c r="K9" s="64"/>
      <c r="L9" s="64"/>
      <c r="M9" s="63"/>
      <c r="N9" s="72"/>
      <c r="O9" s="8"/>
      <c r="P9" s="8"/>
    </row>
    <row r="10" spans="1:16" ht="15.75" customHeight="1">
      <c r="A10" s="61"/>
      <c r="B10" s="91" t="s">
        <v>89</v>
      </c>
      <c r="C10" s="92" t="s">
        <v>83</v>
      </c>
      <c r="D10" s="92"/>
      <c r="E10" s="80"/>
      <c r="F10" s="92"/>
      <c r="G10" s="93"/>
      <c r="H10" s="58"/>
      <c r="I10" s="58">
        <v>500</v>
      </c>
      <c r="J10" s="58"/>
      <c r="K10" s="64"/>
      <c r="L10" s="64"/>
      <c r="M10" s="63"/>
      <c r="N10" s="72"/>
      <c r="O10" s="8"/>
      <c r="P10" s="8"/>
    </row>
    <row r="11" spans="1:16" ht="15.75" customHeight="1">
      <c r="A11" s="61"/>
      <c r="B11" s="91" t="s">
        <v>90</v>
      </c>
      <c r="C11" s="92" t="s">
        <v>87</v>
      </c>
      <c r="D11" s="92"/>
      <c r="E11" s="80"/>
      <c r="F11" s="92"/>
      <c r="G11" s="93"/>
      <c r="H11" s="58"/>
      <c r="I11" s="58">
        <v>500</v>
      </c>
      <c r="J11" s="58"/>
      <c r="K11" s="64"/>
      <c r="L11" s="64"/>
      <c r="M11" s="63"/>
      <c r="N11" s="72"/>
      <c r="O11" s="8"/>
      <c r="P11" s="8"/>
    </row>
    <row r="12" spans="1:16" ht="15.75" customHeight="1">
      <c r="A12" s="61"/>
      <c r="B12" s="91" t="s">
        <v>91</v>
      </c>
      <c r="C12" s="92" t="s">
        <v>85</v>
      </c>
      <c r="D12" s="92"/>
      <c r="E12" s="80"/>
      <c r="F12" s="92"/>
      <c r="G12" s="93"/>
      <c r="H12" s="58"/>
      <c r="I12" s="58">
        <v>500</v>
      </c>
      <c r="J12" s="58"/>
      <c r="K12" s="64"/>
      <c r="L12" s="64"/>
      <c r="M12" s="63"/>
      <c r="N12" s="72"/>
      <c r="O12" s="8"/>
      <c r="P12" s="8"/>
    </row>
    <row r="13" spans="1:16" ht="15.75" customHeight="1">
      <c r="A13" s="61"/>
      <c r="B13" s="91" t="s">
        <v>92</v>
      </c>
      <c r="C13" s="92" t="s">
        <v>83</v>
      </c>
      <c r="D13" s="92"/>
      <c r="E13" s="80"/>
      <c r="F13" s="92"/>
      <c r="G13" s="93"/>
      <c r="H13" s="58"/>
      <c r="I13" s="58">
        <v>500</v>
      </c>
      <c r="J13" s="58"/>
      <c r="K13" s="64"/>
      <c r="L13" s="64"/>
      <c r="M13" s="63"/>
      <c r="N13" s="72"/>
      <c r="O13" s="8"/>
      <c r="P13" s="8"/>
    </row>
    <row r="14" spans="1:16" ht="15.75" customHeight="1">
      <c r="A14" s="61"/>
      <c r="B14" s="91" t="s">
        <v>93</v>
      </c>
      <c r="C14" s="92" t="s">
        <v>81</v>
      </c>
      <c r="D14" s="92"/>
      <c r="E14" s="80"/>
      <c r="F14" s="92"/>
      <c r="G14" s="93"/>
      <c r="H14" s="58"/>
      <c r="I14" s="58">
        <v>500</v>
      </c>
      <c r="J14" s="58"/>
      <c r="K14" s="64"/>
      <c r="L14" s="64"/>
      <c r="M14" s="63"/>
      <c r="N14" s="72"/>
      <c r="O14" s="8"/>
      <c r="P14" s="8"/>
    </row>
    <row r="15" spans="1:16" ht="15.75" customHeight="1">
      <c r="A15" s="61"/>
      <c r="B15" s="91" t="s">
        <v>94</v>
      </c>
      <c r="C15" s="92" t="s">
        <v>83</v>
      </c>
      <c r="D15" s="92"/>
      <c r="E15" s="80"/>
      <c r="F15" s="92"/>
      <c r="G15" s="93"/>
      <c r="H15" s="58"/>
      <c r="I15" s="58">
        <v>500</v>
      </c>
      <c r="J15" s="58"/>
      <c r="K15" s="64"/>
      <c r="L15" s="64"/>
      <c r="M15" s="63"/>
      <c r="N15" s="72"/>
      <c r="O15" s="8"/>
      <c r="P15" s="8"/>
    </row>
    <row r="16" spans="1:16" ht="15.75" customHeight="1">
      <c r="A16" s="61"/>
      <c r="B16" s="91" t="s">
        <v>95</v>
      </c>
      <c r="C16" s="92" t="s">
        <v>87</v>
      </c>
      <c r="D16" s="92"/>
      <c r="E16" s="80"/>
      <c r="F16" s="92"/>
      <c r="G16" s="93"/>
      <c r="H16" s="58"/>
      <c r="I16" s="58">
        <v>500</v>
      </c>
      <c r="J16" s="58"/>
      <c r="K16" s="64"/>
      <c r="L16" s="64"/>
      <c r="M16" s="63"/>
      <c r="N16" s="72"/>
      <c r="O16" s="8"/>
      <c r="P16" s="8"/>
    </row>
    <row r="17" spans="1:16" ht="15.75" customHeight="1">
      <c r="A17" s="61"/>
      <c r="B17" s="95" t="s">
        <v>96</v>
      </c>
      <c r="C17" s="92" t="s">
        <v>83</v>
      </c>
      <c r="D17" s="92"/>
      <c r="E17" s="80"/>
      <c r="F17" s="92"/>
      <c r="G17" s="93"/>
      <c r="H17" s="58"/>
      <c r="I17" s="58"/>
      <c r="J17" s="58"/>
      <c r="K17" s="64"/>
      <c r="L17" s="64"/>
      <c r="M17" s="63"/>
      <c r="N17" s="72"/>
      <c r="O17" s="8"/>
      <c r="P17" s="8"/>
    </row>
    <row r="18" spans="1:16" ht="15.75" customHeight="1">
      <c r="A18" s="61"/>
      <c r="B18" s="96" t="s">
        <v>97</v>
      </c>
      <c r="C18" s="92" t="s">
        <v>85</v>
      </c>
      <c r="D18" s="92"/>
      <c r="E18" s="80"/>
      <c r="F18" s="92"/>
      <c r="G18" s="93"/>
      <c r="H18" s="58">
        <v>1</v>
      </c>
      <c r="I18" s="58">
        <v>1</v>
      </c>
      <c r="J18" s="58">
        <v>1</v>
      </c>
      <c r="K18" s="64"/>
      <c r="L18" s="64"/>
      <c r="M18" s="63"/>
      <c r="N18" s="72"/>
      <c r="O18" s="8"/>
      <c r="P18" s="8"/>
    </row>
    <row r="19" spans="1:16" ht="15.75" customHeight="1">
      <c r="A19" s="61"/>
      <c r="B19" s="95" t="s">
        <v>98</v>
      </c>
      <c r="C19" s="92" t="s">
        <v>81</v>
      </c>
      <c r="D19" s="92"/>
      <c r="E19" s="80"/>
      <c r="F19" s="92"/>
      <c r="G19" s="93"/>
      <c r="H19" s="58" t="s">
        <v>56</v>
      </c>
      <c r="I19" s="58"/>
      <c r="J19" s="58"/>
      <c r="K19" s="64"/>
      <c r="L19" s="64"/>
      <c r="M19" s="63"/>
      <c r="N19" s="72"/>
      <c r="O19" s="8"/>
      <c r="P19" s="8"/>
    </row>
    <row r="20" spans="1:16" ht="15.75" customHeight="1">
      <c r="A20" s="61"/>
      <c r="B20" s="96" t="s">
        <v>99</v>
      </c>
      <c r="C20" s="92" t="s">
        <v>83</v>
      </c>
      <c r="D20" s="92"/>
      <c r="E20" s="80"/>
      <c r="F20" s="92"/>
      <c r="G20" s="93"/>
      <c r="H20" s="58"/>
      <c r="I20" s="58"/>
      <c r="J20" s="58"/>
      <c r="K20" s="64"/>
      <c r="L20" s="64"/>
      <c r="M20" s="63"/>
      <c r="N20" s="72"/>
      <c r="O20" s="8"/>
      <c r="P20" s="8"/>
    </row>
    <row r="21" spans="1:16" ht="15.75" customHeight="1">
      <c r="A21" s="61"/>
      <c r="B21" s="95" t="s">
        <v>100</v>
      </c>
      <c r="C21" s="92" t="s">
        <v>83</v>
      </c>
      <c r="D21" s="92"/>
      <c r="E21" s="80"/>
      <c r="F21" s="92"/>
      <c r="G21" s="93"/>
      <c r="H21" s="58"/>
      <c r="I21" s="58"/>
      <c r="J21" s="58"/>
      <c r="K21" s="64"/>
      <c r="L21" s="64"/>
      <c r="M21" s="63"/>
      <c r="N21" s="72"/>
      <c r="O21" s="8"/>
      <c r="P21" s="8"/>
    </row>
    <row r="22" spans="1:16" ht="15.75" customHeight="1">
      <c r="A22" s="61"/>
      <c r="B22" s="96" t="s">
        <v>101</v>
      </c>
      <c r="C22" s="92" t="s">
        <v>81</v>
      </c>
      <c r="D22" s="92"/>
      <c r="E22" s="80"/>
      <c r="F22" s="92"/>
      <c r="G22" s="93"/>
      <c r="H22" s="58"/>
      <c r="I22" s="58"/>
      <c r="J22" s="58"/>
      <c r="K22" s="64"/>
      <c r="L22" s="64"/>
      <c r="M22" s="63"/>
      <c r="N22" s="72"/>
      <c r="O22" s="8"/>
      <c r="P22" s="8"/>
    </row>
    <row r="23" spans="1:16" ht="15.75" customHeight="1">
      <c r="A23" s="61"/>
      <c r="B23" s="95" t="s">
        <v>102</v>
      </c>
      <c r="C23" s="92" t="s">
        <v>85</v>
      </c>
      <c r="D23" s="92"/>
      <c r="E23" s="80"/>
      <c r="F23" s="92"/>
      <c r="G23" s="93"/>
      <c r="H23" s="58">
        <v>600000</v>
      </c>
      <c r="I23" s="58"/>
      <c r="J23" s="58"/>
      <c r="K23" s="64"/>
      <c r="L23" s="64"/>
      <c r="M23" s="63"/>
      <c r="N23" s="72"/>
      <c r="O23" s="8"/>
      <c r="P23" s="8"/>
    </row>
    <row r="24" spans="1:16" ht="15.75" customHeight="1">
      <c r="A24" s="61"/>
      <c r="B24" s="96" t="s">
        <v>103</v>
      </c>
      <c r="C24" s="92" t="s">
        <v>87</v>
      </c>
      <c r="D24" s="92"/>
      <c r="E24" s="97"/>
      <c r="F24" s="92"/>
      <c r="G24" s="93"/>
      <c r="H24" s="58"/>
      <c r="I24" s="58"/>
      <c r="J24" s="58"/>
      <c r="K24" s="64"/>
      <c r="L24" s="64"/>
      <c r="M24" s="63"/>
      <c r="N24" s="72"/>
      <c r="O24" s="8"/>
      <c r="P24" s="8"/>
    </row>
    <row r="25" spans="1:16" ht="15.75" customHeight="1">
      <c r="A25" s="61"/>
      <c r="B25" s="98"/>
      <c r="C25" s="66"/>
      <c r="D25" s="66"/>
      <c r="E25" s="67"/>
      <c r="F25" s="268" t="s">
        <v>104</v>
      </c>
      <c r="G25" s="251"/>
      <c r="H25" s="69">
        <f t="shared" ref="H25:L25" si="0">SUM(H5:H24)</f>
        <v>601501</v>
      </c>
      <c r="I25" s="69">
        <f t="shared" si="0"/>
        <v>6001</v>
      </c>
      <c r="J25" s="69">
        <f t="shared" si="0"/>
        <v>1</v>
      </c>
      <c r="K25" s="69">
        <f t="shared" si="0"/>
        <v>0</v>
      </c>
      <c r="L25" s="69">
        <f t="shared" si="0"/>
        <v>0</v>
      </c>
      <c r="M25" s="71"/>
      <c r="N25" s="72"/>
      <c r="O25" s="8"/>
      <c r="P25" s="8"/>
    </row>
    <row r="26" spans="1:16" ht="15.75" customHeight="1">
      <c r="A26" s="21"/>
      <c r="B26" s="72"/>
      <c r="C26" s="72"/>
      <c r="D26" s="72"/>
      <c r="E26" s="99"/>
      <c r="F26" s="269" t="s">
        <v>105</v>
      </c>
      <c r="G26" s="234"/>
      <c r="H26" s="73"/>
      <c r="I26" s="74">
        <f>SUMIF(C5:C997,"Dietas gastos de viaje y seguros de accidente",I5:I997)</f>
        <v>1500</v>
      </c>
      <c r="J26" s="74"/>
      <c r="K26" s="74"/>
      <c r="L26" s="73"/>
      <c r="M26" s="72"/>
      <c r="N26" s="72"/>
      <c r="O26" s="8"/>
      <c r="P26" s="8"/>
    </row>
    <row r="27" spans="1:16" ht="15.75" customHeight="1">
      <c r="A27" s="21"/>
      <c r="B27" s="72"/>
      <c r="C27" s="72"/>
      <c r="D27" s="72"/>
      <c r="E27" s="100"/>
      <c r="F27" s="270" t="s">
        <v>106</v>
      </c>
      <c r="G27" s="234"/>
      <c r="H27" s="73"/>
      <c r="I27" s="74">
        <f>SUMIF(C5:C997,"Gastos de difusión",I5:I997)</f>
        <v>2000</v>
      </c>
      <c r="J27" s="74"/>
      <c r="K27" s="74"/>
      <c r="L27" s="73"/>
      <c r="M27" s="72"/>
      <c r="N27" s="72"/>
      <c r="O27" s="8"/>
      <c r="P27" s="8"/>
    </row>
    <row r="28" spans="1:16" ht="15.75" customHeight="1">
      <c r="A28" s="21"/>
      <c r="B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8"/>
      <c r="P28" s="8"/>
    </row>
    <row r="29" spans="1:16" ht="15.75" customHeight="1">
      <c r="A29" s="2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8"/>
      <c r="P29" s="8"/>
    </row>
    <row r="30" spans="1:16" ht="15.75" customHeight="1">
      <c r="A30" s="8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8"/>
      <c r="P30" s="8"/>
    </row>
    <row r="31" spans="1:16" ht="15.75" customHeight="1">
      <c r="A31" s="8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8"/>
      <c r="P31" s="8"/>
    </row>
    <row r="32" spans="1:16" ht="15.75" customHeight="1">
      <c r="A32" s="8"/>
      <c r="B32" s="72"/>
      <c r="C32" s="95"/>
      <c r="D32" s="72"/>
      <c r="E32" s="72"/>
      <c r="F32" s="72"/>
      <c r="G32" s="101"/>
      <c r="H32" s="73"/>
      <c r="I32" s="102"/>
      <c r="J32" s="103"/>
      <c r="K32" s="103"/>
      <c r="L32" s="103"/>
      <c r="M32" s="103"/>
      <c r="N32" s="101"/>
      <c r="O32" s="8"/>
      <c r="P32" s="8"/>
    </row>
    <row r="33" spans="1:16" ht="15.75" customHeight="1">
      <c r="A33" s="8"/>
      <c r="B33" s="72"/>
      <c r="C33" s="95"/>
      <c r="D33" s="72"/>
      <c r="E33" s="72"/>
      <c r="F33" s="72"/>
      <c r="G33" s="101"/>
      <c r="H33" s="73"/>
      <c r="I33" s="104"/>
      <c r="J33" s="103"/>
      <c r="K33" s="103"/>
      <c r="L33" s="103"/>
      <c r="M33" s="103"/>
      <c r="N33" s="101"/>
      <c r="O33" s="8"/>
      <c r="P33" s="8"/>
    </row>
    <row r="34" spans="1:16" ht="15.75" customHeight="1">
      <c r="A34" s="8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8"/>
      <c r="P34" s="8"/>
    </row>
    <row r="35" spans="1:16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5.75" customHeight="1"/>
    <row r="38" spans="1:16" ht="15.75" customHeight="1"/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3">
    <mergeCell ref="F25:G25"/>
    <mergeCell ref="F26:G26"/>
    <mergeCell ref="F27:G27"/>
    <mergeCell ref="B2:M2"/>
    <mergeCell ref="B3:B4"/>
    <mergeCell ref="C3:C4"/>
    <mergeCell ref="D3:D4"/>
    <mergeCell ref="E3:E4"/>
    <mergeCell ref="F3:F4"/>
    <mergeCell ref="G3:G4"/>
    <mergeCell ref="M3:M4"/>
    <mergeCell ref="H3:H4"/>
    <mergeCell ref="I3:L3"/>
  </mergeCells>
  <conditionalFormatting sqref="H5:H24">
    <cfRule type="expression" dxfId="8" priority="1">
      <formula>SUM(I5:L5)&gt;H5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7"/>
  <sheetViews>
    <sheetView workbookViewId="0"/>
  </sheetViews>
  <sheetFormatPr baseColWidth="10" defaultColWidth="12.5703125" defaultRowHeight="15" customHeight="1"/>
  <cols>
    <col min="2" max="2" width="14.42578125" customWidth="1"/>
    <col min="3" max="3" width="28.7109375" customWidth="1"/>
    <col min="4" max="4" width="15.7109375" customWidth="1"/>
    <col min="5" max="6" width="33.7109375" customWidth="1"/>
    <col min="7" max="7" width="24.28515625" customWidth="1"/>
    <col min="11" max="11" width="21.42578125" customWidth="1"/>
    <col min="12" max="12" width="18" customWidth="1"/>
    <col min="13" max="13" width="20.5703125" customWidth="1"/>
  </cols>
  <sheetData>
    <row r="1" spans="1:14" ht="15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8"/>
      <c r="N1" s="8"/>
    </row>
    <row r="2" spans="1:14" ht="15.75" customHeight="1">
      <c r="A2" s="61"/>
      <c r="B2" s="265" t="s">
        <v>107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7"/>
      <c r="N2" s="8"/>
    </row>
    <row r="3" spans="1:14" ht="15.75" customHeight="1">
      <c r="A3" s="61"/>
      <c r="B3" s="257" t="s">
        <v>33</v>
      </c>
      <c r="C3" s="257" t="s">
        <v>108</v>
      </c>
      <c r="D3" s="257" t="s">
        <v>73</v>
      </c>
      <c r="E3" s="257" t="s">
        <v>74</v>
      </c>
      <c r="F3" s="257" t="s">
        <v>75</v>
      </c>
      <c r="G3" s="257" t="s">
        <v>109</v>
      </c>
      <c r="H3" s="260" t="s">
        <v>38</v>
      </c>
      <c r="I3" s="253" t="s">
        <v>39</v>
      </c>
      <c r="J3" s="254"/>
      <c r="K3" s="254"/>
      <c r="L3" s="251"/>
      <c r="M3" s="257" t="s">
        <v>110</v>
      </c>
      <c r="N3" s="8"/>
    </row>
    <row r="4" spans="1:14" ht="187.5" customHeight="1">
      <c r="A4" s="61"/>
      <c r="B4" s="251"/>
      <c r="C4" s="251"/>
      <c r="D4" s="251"/>
      <c r="E4" s="251"/>
      <c r="F4" s="251"/>
      <c r="G4" s="251"/>
      <c r="H4" s="251"/>
      <c r="I4" s="55" t="s">
        <v>41</v>
      </c>
      <c r="J4" s="55" t="s">
        <v>78</v>
      </c>
      <c r="K4" s="56" t="s">
        <v>111</v>
      </c>
      <c r="L4" s="25" t="s">
        <v>112</v>
      </c>
      <c r="M4" s="251"/>
      <c r="N4" s="8"/>
    </row>
    <row r="5" spans="1:14" ht="15.75" customHeight="1">
      <c r="A5" s="61"/>
      <c r="B5" s="91" t="s">
        <v>113</v>
      </c>
      <c r="C5" s="92" t="s">
        <v>114</v>
      </c>
      <c r="D5" s="92"/>
      <c r="E5" s="80"/>
      <c r="F5" s="92"/>
      <c r="G5" s="60"/>
      <c r="H5" s="58"/>
      <c r="I5" s="58"/>
      <c r="J5" s="58"/>
      <c r="K5" s="58"/>
      <c r="L5" s="64"/>
      <c r="M5" s="60"/>
      <c r="N5" s="8"/>
    </row>
    <row r="6" spans="1:14" ht="15.75" customHeight="1">
      <c r="A6" s="61"/>
      <c r="B6" s="91" t="s">
        <v>115</v>
      </c>
      <c r="C6" s="92" t="s">
        <v>116</v>
      </c>
      <c r="D6" s="92"/>
      <c r="E6" s="80"/>
      <c r="F6" s="92"/>
      <c r="G6" s="60"/>
      <c r="H6" s="58"/>
      <c r="I6" s="58"/>
      <c r="J6" s="58"/>
      <c r="K6" s="58"/>
      <c r="L6" s="64"/>
      <c r="M6" s="60"/>
      <c r="N6" s="8"/>
    </row>
    <row r="7" spans="1:14" ht="15.75" customHeight="1">
      <c r="A7" s="61"/>
      <c r="B7" s="91" t="s">
        <v>117</v>
      </c>
      <c r="C7" s="92" t="s">
        <v>116</v>
      </c>
      <c r="D7" s="92"/>
      <c r="E7" s="80"/>
      <c r="F7" s="92"/>
      <c r="G7" s="60"/>
      <c r="H7" s="58"/>
      <c r="I7" s="58"/>
      <c r="J7" s="58"/>
      <c r="K7" s="58"/>
      <c r="L7" s="64"/>
      <c r="M7" s="60"/>
      <c r="N7" s="8"/>
    </row>
    <row r="8" spans="1:14" ht="15.75" customHeight="1">
      <c r="A8" s="61"/>
      <c r="B8" s="91" t="s">
        <v>118</v>
      </c>
      <c r="C8" s="92" t="s">
        <v>116</v>
      </c>
      <c r="D8" s="92"/>
      <c r="E8" s="80"/>
      <c r="F8" s="92"/>
      <c r="G8" s="60"/>
      <c r="H8" s="58"/>
      <c r="I8" s="58"/>
      <c r="J8" s="58"/>
      <c r="K8" s="58"/>
      <c r="L8" s="64"/>
      <c r="M8" s="60"/>
      <c r="N8" s="8"/>
    </row>
    <row r="9" spans="1:14" ht="15.75" customHeight="1">
      <c r="A9" s="61"/>
      <c r="B9" s="91" t="s">
        <v>119</v>
      </c>
      <c r="C9" s="92" t="s">
        <v>116</v>
      </c>
      <c r="D9" s="92"/>
      <c r="E9" s="80"/>
      <c r="F9" s="92"/>
      <c r="G9" s="60"/>
      <c r="H9" s="58"/>
      <c r="I9" s="58"/>
      <c r="J9" s="58"/>
      <c r="K9" s="58"/>
      <c r="L9" s="64"/>
      <c r="M9" s="60"/>
      <c r="N9" s="8"/>
    </row>
    <row r="10" spans="1:14" ht="15.75" customHeight="1">
      <c r="A10" s="61"/>
      <c r="B10" s="91" t="s">
        <v>120</v>
      </c>
      <c r="C10" s="92" t="s">
        <v>116</v>
      </c>
      <c r="D10" s="92"/>
      <c r="E10" s="80"/>
      <c r="F10" s="92"/>
      <c r="G10" s="60"/>
      <c r="H10" s="58"/>
      <c r="I10" s="58"/>
      <c r="J10" s="58"/>
      <c r="K10" s="58"/>
      <c r="L10" s="64"/>
      <c r="M10" s="60"/>
      <c r="N10" s="8"/>
    </row>
    <row r="11" spans="1:14" ht="15.75" customHeight="1">
      <c r="A11" s="61"/>
      <c r="B11" s="91" t="s">
        <v>121</v>
      </c>
      <c r="C11" s="92" t="s">
        <v>116</v>
      </c>
      <c r="D11" s="92"/>
      <c r="E11" s="80"/>
      <c r="F11" s="92"/>
      <c r="G11" s="60"/>
      <c r="H11" s="58"/>
      <c r="I11" s="58"/>
      <c r="J11" s="58"/>
      <c r="K11" s="58"/>
      <c r="L11" s="64"/>
      <c r="M11" s="60"/>
      <c r="N11" s="8"/>
    </row>
    <row r="12" spans="1:14" ht="15.75" customHeight="1">
      <c r="A12" s="61"/>
      <c r="B12" s="91" t="s">
        <v>122</v>
      </c>
      <c r="C12" s="92" t="s">
        <v>116</v>
      </c>
      <c r="D12" s="92"/>
      <c r="E12" s="80"/>
      <c r="F12" s="92"/>
      <c r="G12" s="60"/>
      <c r="H12" s="58"/>
      <c r="I12" s="58"/>
      <c r="J12" s="58"/>
      <c r="K12" s="58"/>
      <c r="L12" s="64"/>
      <c r="M12" s="60"/>
      <c r="N12" s="8"/>
    </row>
    <row r="13" spans="1:14" ht="15.75" customHeight="1">
      <c r="A13" s="61"/>
      <c r="B13" s="91" t="s">
        <v>123</v>
      </c>
      <c r="C13" s="92" t="s">
        <v>116</v>
      </c>
      <c r="D13" s="92"/>
      <c r="E13" s="80"/>
      <c r="F13" s="92"/>
      <c r="G13" s="60"/>
      <c r="H13" s="58"/>
      <c r="I13" s="58"/>
      <c r="J13" s="58"/>
      <c r="K13" s="58"/>
      <c r="L13" s="64"/>
      <c r="M13" s="60"/>
      <c r="N13" s="8"/>
    </row>
    <row r="14" spans="1:14" ht="15.75" customHeight="1">
      <c r="A14" s="61"/>
      <c r="B14" s="91" t="s">
        <v>124</v>
      </c>
      <c r="C14" s="92" t="s">
        <v>116</v>
      </c>
      <c r="D14" s="92"/>
      <c r="E14" s="80"/>
      <c r="F14" s="92"/>
      <c r="G14" s="60"/>
      <c r="H14" s="58"/>
      <c r="I14" s="58"/>
      <c r="J14" s="58"/>
      <c r="K14" s="58"/>
      <c r="L14" s="64"/>
      <c r="M14" s="60"/>
      <c r="N14" s="8"/>
    </row>
    <row r="15" spans="1:14" ht="15.75" customHeight="1">
      <c r="A15" s="61"/>
      <c r="B15" s="91" t="s">
        <v>125</v>
      </c>
      <c r="C15" s="92" t="s">
        <v>116</v>
      </c>
      <c r="D15" s="92"/>
      <c r="E15" s="80"/>
      <c r="F15" s="92"/>
      <c r="G15" s="60"/>
      <c r="H15" s="58"/>
      <c r="I15" s="58"/>
      <c r="J15" s="58"/>
      <c r="K15" s="58"/>
      <c r="L15" s="64"/>
      <c r="M15" s="60"/>
      <c r="N15" s="8"/>
    </row>
    <row r="16" spans="1:14" ht="15.75" customHeight="1">
      <c r="A16" s="61"/>
      <c r="B16" s="91" t="s">
        <v>126</v>
      </c>
      <c r="C16" s="92" t="s">
        <v>116</v>
      </c>
      <c r="D16" s="92"/>
      <c r="E16" s="80"/>
      <c r="F16" s="92"/>
      <c r="G16" s="60"/>
      <c r="H16" s="58"/>
      <c r="I16" s="58"/>
      <c r="J16" s="58"/>
      <c r="K16" s="58"/>
      <c r="L16" s="64"/>
      <c r="M16" s="60"/>
      <c r="N16" s="8"/>
    </row>
    <row r="17" spans="1:14" ht="15.75" customHeight="1">
      <c r="A17" s="61"/>
      <c r="B17" s="95" t="s">
        <v>127</v>
      </c>
      <c r="C17" s="92" t="s">
        <v>116</v>
      </c>
      <c r="D17" s="92"/>
      <c r="E17" s="80"/>
      <c r="F17" s="92"/>
      <c r="G17" s="60"/>
      <c r="H17" s="58"/>
      <c r="I17" s="58"/>
      <c r="J17" s="58"/>
      <c r="K17" s="58"/>
      <c r="L17" s="64"/>
      <c r="M17" s="60"/>
      <c r="N17" s="8"/>
    </row>
    <row r="18" spans="1:14" ht="15.75" customHeight="1">
      <c r="A18" s="61"/>
      <c r="B18" s="96" t="s">
        <v>128</v>
      </c>
      <c r="C18" s="92" t="s">
        <v>116</v>
      </c>
      <c r="D18" s="92"/>
      <c r="E18" s="80"/>
      <c r="F18" s="92"/>
      <c r="G18" s="60"/>
      <c r="H18" s="58">
        <v>3500</v>
      </c>
      <c r="I18" s="58">
        <v>2500</v>
      </c>
      <c r="J18" s="58"/>
      <c r="K18" s="58"/>
      <c r="L18" s="64"/>
      <c r="M18" s="60"/>
      <c r="N18" s="8"/>
    </row>
    <row r="19" spans="1:14" ht="15.75" customHeight="1">
      <c r="A19" s="61"/>
      <c r="B19" s="95" t="s">
        <v>129</v>
      </c>
      <c r="C19" s="92" t="s">
        <v>116</v>
      </c>
      <c r="D19" s="92"/>
      <c r="E19" s="80"/>
      <c r="F19" s="92"/>
      <c r="G19" s="60"/>
      <c r="H19" s="58" t="s">
        <v>56</v>
      </c>
      <c r="I19" s="58"/>
      <c r="J19" s="58"/>
      <c r="K19" s="58"/>
      <c r="L19" s="64"/>
      <c r="M19" s="60"/>
      <c r="N19" s="8"/>
    </row>
    <row r="20" spans="1:14" ht="15.75" customHeight="1">
      <c r="A20" s="61"/>
      <c r="B20" s="96" t="s">
        <v>130</v>
      </c>
      <c r="C20" s="92" t="s">
        <v>116</v>
      </c>
      <c r="D20" s="92"/>
      <c r="E20" s="80"/>
      <c r="F20" s="92"/>
      <c r="G20" s="60"/>
      <c r="H20" s="58"/>
      <c r="I20" s="58"/>
      <c r="J20" s="58"/>
      <c r="K20" s="58"/>
      <c r="L20" s="64"/>
      <c r="M20" s="60"/>
      <c r="N20" s="8"/>
    </row>
    <row r="21" spans="1:14" ht="15.75" customHeight="1">
      <c r="A21" s="61"/>
      <c r="B21" s="95" t="s">
        <v>131</v>
      </c>
      <c r="C21" s="92" t="s">
        <v>116</v>
      </c>
      <c r="D21" s="92"/>
      <c r="E21" s="80"/>
      <c r="F21" s="92"/>
      <c r="G21" s="60"/>
      <c r="H21" s="58"/>
      <c r="I21" s="58"/>
      <c r="J21" s="58"/>
      <c r="K21" s="58"/>
      <c r="L21" s="64"/>
      <c r="M21" s="60"/>
      <c r="N21" s="8"/>
    </row>
    <row r="22" spans="1:14" ht="15.75" customHeight="1">
      <c r="A22" s="61"/>
      <c r="B22" s="96" t="s">
        <v>132</v>
      </c>
      <c r="C22" s="92" t="s">
        <v>116</v>
      </c>
      <c r="D22" s="92"/>
      <c r="E22" s="80"/>
      <c r="F22" s="92"/>
      <c r="G22" s="60"/>
      <c r="H22" s="58"/>
      <c r="I22" s="58"/>
      <c r="J22" s="58"/>
      <c r="K22" s="58"/>
      <c r="L22" s="64"/>
      <c r="M22" s="60"/>
      <c r="N22" s="8"/>
    </row>
    <row r="23" spans="1:14" ht="15.75" customHeight="1">
      <c r="A23" s="61"/>
      <c r="B23" s="95" t="s">
        <v>133</v>
      </c>
      <c r="C23" s="92" t="s">
        <v>116</v>
      </c>
      <c r="D23" s="92"/>
      <c r="E23" s="80"/>
      <c r="F23" s="92"/>
      <c r="G23" s="60"/>
      <c r="H23" s="58"/>
      <c r="I23" s="58"/>
      <c r="J23" s="58"/>
      <c r="K23" s="58"/>
      <c r="L23" s="64"/>
      <c r="M23" s="60"/>
      <c r="N23" s="8"/>
    </row>
    <row r="24" spans="1:14" ht="15.75" customHeight="1">
      <c r="A24" s="61"/>
      <c r="B24" s="105" t="s">
        <v>134</v>
      </c>
      <c r="C24" s="92" t="s">
        <v>116</v>
      </c>
      <c r="D24" s="92"/>
      <c r="E24" s="97"/>
      <c r="F24" s="92"/>
      <c r="G24" s="60"/>
      <c r="H24" s="58"/>
      <c r="I24" s="58"/>
      <c r="J24" s="58"/>
      <c r="K24" s="58"/>
      <c r="L24" s="64"/>
      <c r="M24" s="60"/>
      <c r="N24" s="8"/>
    </row>
    <row r="25" spans="1:14" ht="15.75" customHeight="1">
      <c r="A25" s="21"/>
      <c r="B25" s="105"/>
      <c r="C25" s="72"/>
      <c r="D25" s="72"/>
      <c r="E25" s="101"/>
      <c r="F25" s="106" t="s">
        <v>135</v>
      </c>
      <c r="G25" s="71"/>
      <c r="H25" s="69">
        <f t="shared" ref="H25:J25" si="0">SUM(H17:H24)</f>
        <v>3500</v>
      </c>
      <c r="I25" s="69">
        <f t="shared" si="0"/>
        <v>2500</v>
      </c>
      <c r="J25" s="69">
        <f t="shared" si="0"/>
        <v>0</v>
      </c>
      <c r="K25" s="70">
        <f>SUM(K13:K24)</f>
        <v>0</v>
      </c>
      <c r="L25" s="70">
        <f>SUM(L5:L16)</f>
        <v>0</v>
      </c>
      <c r="M25" s="71"/>
      <c r="N25" s="8"/>
    </row>
    <row r="26" spans="1:14" ht="15.75" customHeight="1">
      <c r="A26" s="21"/>
      <c r="B26" s="72"/>
      <c r="C26" s="72"/>
      <c r="D26" s="72"/>
      <c r="E26" s="99"/>
      <c r="F26" s="99"/>
      <c r="G26" s="73"/>
      <c r="H26" s="73"/>
      <c r="I26" s="74"/>
      <c r="J26" s="74"/>
      <c r="K26" s="74"/>
      <c r="L26" s="73"/>
      <c r="M26" s="72"/>
      <c r="N26" s="8"/>
    </row>
    <row r="27" spans="1:14" ht="15.75" customHeight="1">
      <c r="A27" s="2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8"/>
    </row>
    <row r="28" spans="1:14" ht="15.75" customHeight="1">
      <c r="A28" s="75"/>
    </row>
    <row r="29" spans="1:14" ht="15.75" customHeight="1"/>
    <row r="30" spans="1:14" ht="15.75" customHeight="1"/>
    <row r="31" spans="1:14" ht="15.75" customHeight="1">
      <c r="C31" s="75"/>
    </row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:H24">
    <cfRule type="expression" dxfId="7" priority="1">
      <formula>SUM(I5:L5)&gt;H5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8"/>
  <sheetViews>
    <sheetView workbookViewId="0"/>
  </sheetViews>
  <sheetFormatPr baseColWidth="10" defaultColWidth="12.5703125" defaultRowHeight="15" customHeight="1"/>
  <cols>
    <col min="3" max="3" width="17.28515625" customWidth="1"/>
    <col min="4" max="4" width="23.7109375" customWidth="1"/>
    <col min="5" max="5" width="28.42578125" customWidth="1"/>
    <col min="6" max="6" width="47.140625" customWidth="1"/>
    <col min="7" max="7" width="24.28515625" customWidth="1"/>
    <col min="13" max="13" width="36.42578125" customWidth="1"/>
  </cols>
  <sheetData>
    <row r="1" spans="1:14" ht="15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8"/>
      <c r="N1" s="8"/>
    </row>
    <row r="2" spans="1:14">
      <c r="A2" s="61"/>
      <c r="B2" s="258" t="s">
        <v>136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4"/>
      <c r="N2" s="8"/>
    </row>
    <row r="3" spans="1:14" ht="14.25">
      <c r="A3" s="61"/>
      <c r="B3" s="257" t="s">
        <v>33</v>
      </c>
      <c r="C3" s="257" t="s">
        <v>137</v>
      </c>
      <c r="D3" s="257" t="s">
        <v>138</v>
      </c>
      <c r="E3" s="257" t="s">
        <v>74</v>
      </c>
      <c r="F3" s="273" t="s">
        <v>75</v>
      </c>
      <c r="G3" s="274" t="s">
        <v>139</v>
      </c>
      <c r="H3" s="271" t="s">
        <v>38</v>
      </c>
      <c r="I3" s="272" t="s">
        <v>39</v>
      </c>
      <c r="J3" s="233"/>
      <c r="K3" s="233"/>
      <c r="L3" s="234"/>
      <c r="M3" s="274" t="s">
        <v>140</v>
      </c>
      <c r="N3" s="8"/>
    </row>
    <row r="4" spans="1:14" ht="180">
      <c r="A4" s="61"/>
      <c r="B4" s="251"/>
      <c r="C4" s="251"/>
      <c r="D4" s="251"/>
      <c r="E4" s="251"/>
      <c r="F4" s="256"/>
      <c r="G4" s="251"/>
      <c r="H4" s="251"/>
      <c r="I4" s="107" t="s">
        <v>141</v>
      </c>
      <c r="J4" s="107" t="s">
        <v>78</v>
      </c>
      <c r="K4" s="107" t="s">
        <v>142</v>
      </c>
      <c r="L4" s="11" t="s">
        <v>143</v>
      </c>
      <c r="M4" s="251"/>
      <c r="N4" s="8"/>
    </row>
    <row r="5" spans="1:14" ht="15.75" customHeight="1">
      <c r="A5" s="61"/>
      <c r="B5" s="108" t="s">
        <v>144</v>
      </c>
      <c r="C5" s="80" t="s">
        <v>145</v>
      </c>
      <c r="D5" s="80"/>
      <c r="E5" s="80"/>
      <c r="F5" s="80"/>
      <c r="G5" s="81"/>
      <c r="H5" s="85"/>
      <c r="I5" s="85"/>
      <c r="J5" s="85"/>
      <c r="K5" s="85"/>
      <c r="L5" s="109"/>
      <c r="M5" s="109"/>
      <c r="N5" s="8"/>
    </row>
    <row r="6" spans="1:14" ht="15.75" customHeight="1">
      <c r="A6" s="61"/>
      <c r="B6" s="108" t="s">
        <v>146</v>
      </c>
      <c r="C6" s="80" t="s">
        <v>147</v>
      </c>
      <c r="D6" s="80"/>
      <c r="E6" s="80"/>
      <c r="F6" s="80"/>
      <c r="G6" s="81"/>
      <c r="H6" s="85"/>
      <c r="I6" s="85"/>
      <c r="J6" s="85"/>
      <c r="K6" s="85"/>
      <c r="L6" s="109"/>
      <c r="M6" s="109"/>
      <c r="N6" s="8"/>
    </row>
    <row r="7" spans="1:14" ht="15.75" customHeight="1">
      <c r="A7" s="61"/>
      <c r="B7" s="108" t="s">
        <v>148</v>
      </c>
      <c r="C7" s="80" t="s">
        <v>147</v>
      </c>
      <c r="D7" s="80"/>
      <c r="E7" s="80"/>
      <c r="F7" s="80"/>
      <c r="G7" s="81"/>
      <c r="H7" s="85"/>
      <c r="I7" s="85"/>
      <c r="J7" s="85"/>
      <c r="K7" s="85"/>
      <c r="L7" s="109"/>
      <c r="M7" s="109"/>
      <c r="N7" s="8"/>
    </row>
    <row r="8" spans="1:14" ht="15.75" customHeight="1">
      <c r="A8" s="61"/>
      <c r="B8" s="108" t="s">
        <v>149</v>
      </c>
      <c r="C8" s="80" t="s">
        <v>147</v>
      </c>
      <c r="D8" s="80"/>
      <c r="E8" s="80"/>
      <c r="F8" s="80"/>
      <c r="G8" s="81"/>
      <c r="H8" s="85"/>
      <c r="I8" s="85"/>
      <c r="J8" s="85"/>
      <c r="K8" s="85"/>
      <c r="L8" s="109"/>
      <c r="M8" s="109"/>
      <c r="N8" s="8"/>
    </row>
    <row r="9" spans="1:14" ht="15.75" customHeight="1">
      <c r="A9" s="61"/>
      <c r="B9" s="108" t="s">
        <v>150</v>
      </c>
      <c r="C9" s="80" t="s">
        <v>145</v>
      </c>
      <c r="D9" s="80"/>
      <c r="E9" s="80"/>
      <c r="F9" s="80"/>
      <c r="G9" s="81"/>
      <c r="H9" s="85"/>
      <c r="I9" s="85"/>
      <c r="J9" s="85"/>
      <c r="K9" s="85"/>
      <c r="L9" s="109"/>
      <c r="M9" s="109"/>
      <c r="N9" s="8"/>
    </row>
    <row r="10" spans="1:14" ht="15.75" customHeight="1">
      <c r="A10" s="61"/>
      <c r="B10" s="108" t="s">
        <v>151</v>
      </c>
      <c r="C10" s="80" t="s">
        <v>145</v>
      </c>
      <c r="D10" s="80"/>
      <c r="E10" s="80"/>
      <c r="F10" s="80"/>
      <c r="G10" s="81"/>
      <c r="H10" s="85"/>
      <c r="I10" s="85"/>
      <c r="J10" s="85"/>
      <c r="K10" s="85"/>
      <c r="L10" s="109"/>
      <c r="M10" s="109"/>
      <c r="N10" s="8"/>
    </row>
    <row r="11" spans="1:14" ht="15.75" customHeight="1">
      <c r="A11" s="61"/>
      <c r="B11" s="108" t="s">
        <v>152</v>
      </c>
      <c r="C11" s="80" t="s">
        <v>145</v>
      </c>
      <c r="D11" s="80"/>
      <c r="E11" s="80"/>
      <c r="F11" s="80"/>
      <c r="G11" s="81"/>
      <c r="H11" s="85"/>
      <c r="I11" s="85"/>
      <c r="J11" s="85"/>
      <c r="K11" s="85"/>
      <c r="L11" s="109"/>
      <c r="M11" s="109"/>
      <c r="N11" s="8"/>
    </row>
    <row r="12" spans="1:14" ht="15.75" customHeight="1">
      <c r="A12" s="61"/>
      <c r="B12" s="108" t="s">
        <v>153</v>
      </c>
      <c r="C12" s="80" t="s">
        <v>145</v>
      </c>
      <c r="D12" s="80"/>
      <c r="E12" s="80"/>
      <c r="F12" s="80"/>
      <c r="G12" s="81"/>
      <c r="H12" s="85"/>
      <c r="I12" s="85"/>
      <c r="J12" s="85"/>
      <c r="K12" s="85"/>
      <c r="L12" s="109"/>
      <c r="M12" s="109"/>
      <c r="N12" s="8"/>
    </row>
    <row r="13" spans="1:14" ht="15.75" customHeight="1">
      <c r="A13" s="61"/>
      <c r="B13" s="108" t="s">
        <v>154</v>
      </c>
      <c r="C13" s="80" t="s">
        <v>147</v>
      </c>
      <c r="D13" s="80"/>
      <c r="E13" s="80"/>
      <c r="F13" s="80"/>
      <c r="G13" s="81"/>
      <c r="H13" s="85"/>
      <c r="I13" s="85"/>
      <c r="J13" s="85"/>
      <c r="K13" s="85"/>
      <c r="L13" s="109"/>
      <c r="M13" s="109"/>
      <c r="N13" s="8"/>
    </row>
    <row r="14" spans="1:14" ht="15.75" customHeight="1">
      <c r="A14" s="61"/>
      <c r="B14" s="108" t="s">
        <v>155</v>
      </c>
      <c r="C14" s="80" t="s">
        <v>145</v>
      </c>
      <c r="D14" s="80"/>
      <c r="E14" s="80"/>
      <c r="F14" s="80"/>
      <c r="G14" s="81"/>
      <c r="H14" s="85"/>
      <c r="I14" s="85"/>
      <c r="J14" s="85"/>
      <c r="K14" s="85"/>
      <c r="L14" s="109"/>
      <c r="M14" s="109"/>
      <c r="N14" s="8"/>
    </row>
    <row r="15" spans="1:14" ht="15.75" customHeight="1">
      <c r="A15" s="61"/>
      <c r="B15" s="108" t="s">
        <v>156</v>
      </c>
      <c r="C15" s="80" t="s">
        <v>145</v>
      </c>
      <c r="D15" s="80"/>
      <c r="E15" s="80"/>
      <c r="F15" s="80"/>
      <c r="G15" s="81"/>
      <c r="H15" s="85"/>
      <c r="I15" s="85"/>
      <c r="J15" s="85"/>
      <c r="K15" s="85"/>
      <c r="L15" s="109"/>
      <c r="M15" s="109"/>
      <c r="N15" s="8"/>
    </row>
    <row r="16" spans="1:14" ht="15.75" customHeight="1">
      <c r="A16" s="61"/>
      <c r="B16" s="108" t="s">
        <v>157</v>
      </c>
      <c r="C16" s="80" t="s">
        <v>145</v>
      </c>
      <c r="D16" s="80"/>
      <c r="E16" s="80"/>
      <c r="F16" s="80"/>
      <c r="G16" s="81"/>
      <c r="H16" s="85"/>
      <c r="I16" s="85"/>
      <c r="J16" s="85"/>
      <c r="K16" s="85"/>
      <c r="L16" s="109"/>
      <c r="M16" s="109"/>
      <c r="N16" s="8"/>
    </row>
    <row r="17" spans="1:14" ht="15.75" customHeight="1">
      <c r="A17" s="61"/>
      <c r="B17" s="110" t="s">
        <v>158</v>
      </c>
      <c r="C17" s="80" t="s">
        <v>145</v>
      </c>
      <c r="D17" s="80"/>
      <c r="E17" s="80"/>
      <c r="F17" s="97"/>
      <c r="G17" s="81"/>
      <c r="H17" s="109"/>
      <c r="I17" s="109"/>
      <c r="J17" s="109"/>
      <c r="K17" s="109"/>
      <c r="L17" s="109"/>
      <c r="M17" s="109"/>
      <c r="N17" s="8"/>
    </row>
    <row r="18" spans="1:14" ht="15.75" customHeight="1">
      <c r="A18" s="61"/>
      <c r="B18" s="111" t="s">
        <v>159</v>
      </c>
      <c r="C18" s="80" t="s">
        <v>147</v>
      </c>
      <c r="D18" s="80"/>
      <c r="E18" s="80"/>
      <c r="F18" s="80"/>
      <c r="G18" s="81"/>
      <c r="H18" s="81"/>
      <c r="I18" s="85"/>
      <c r="J18" s="85"/>
      <c r="K18" s="85"/>
      <c r="L18" s="109"/>
      <c r="M18" s="109"/>
      <c r="N18" s="8"/>
    </row>
    <row r="19" spans="1:14" ht="15.75" customHeight="1">
      <c r="A19" s="61"/>
      <c r="B19" s="110" t="s">
        <v>160</v>
      </c>
      <c r="C19" s="80" t="s">
        <v>147</v>
      </c>
      <c r="D19" s="80"/>
      <c r="E19" s="80"/>
      <c r="F19" s="80"/>
      <c r="G19" s="81"/>
      <c r="H19" s="81"/>
      <c r="I19" s="85">
        <v>300</v>
      </c>
      <c r="J19" s="85"/>
      <c r="K19" s="85"/>
      <c r="L19" s="109"/>
      <c r="M19" s="109"/>
      <c r="N19" s="8"/>
    </row>
    <row r="20" spans="1:14" ht="15.75" customHeight="1">
      <c r="A20" s="61"/>
      <c r="B20" s="111" t="s">
        <v>161</v>
      </c>
      <c r="C20" s="80" t="s">
        <v>147</v>
      </c>
      <c r="D20" s="80"/>
      <c r="E20" s="80"/>
      <c r="F20" s="80"/>
      <c r="G20" s="81"/>
      <c r="H20" s="81"/>
      <c r="I20" s="85"/>
      <c r="J20" s="85"/>
      <c r="K20" s="85"/>
      <c r="L20" s="109"/>
      <c r="M20" s="109"/>
      <c r="N20" s="8"/>
    </row>
    <row r="21" spans="1:14" ht="15.75" customHeight="1">
      <c r="A21" s="61"/>
      <c r="B21" s="110" t="s">
        <v>162</v>
      </c>
      <c r="C21" s="80" t="s">
        <v>147</v>
      </c>
      <c r="D21" s="80"/>
      <c r="E21" s="80"/>
      <c r="F21" s="80"/>
      <c r="G21" s="81"/>
      <c r="H21" s="81"/>
      <c r="I21" s="85"/>
      <c r="J21" s="85"/>
      <c r="K21" s="85"/>
      <c r="L21" s="109"/>
      <c r="M21" s="109"/>
      <c r="N21" s="8"/>
    </row>
    <row r="22" spans="1:14" ht="15.75" customHeight="1">
      <c r="A22" s="61"/>
      <c r="B22" s="111" t="s">
        <v>163</v>
      </c>
      <c r="C22" s="80" t="s">
        <v>147</v>
      </c>
      <c r="D22" s="80"/>
      <c r="E22" s="80"/>
      <c r="F22" s="80"/>
      <c r="G22" s="81"/>
      <c r="H22" s="81"/>
      <c r="I22" s="85">
        <v>500</v>
      </c>
      <c r="J22" s="85"/>
      <c r="K22" s="85"/>
      <c r="L22" s="109"/>
      <c r="M22" s="109"/>
      <c r="N22" s="8"/>
    </row>
    <row r="23" spans="1:14" ht="15.75" customHeight="1">
      <c r="A23" s="61"/>
      <c r="B23" s="110" t="s">
        <v>164</v>
      </c>
      <c r="C23" s="80" t="s">
        <v>147</v>
      </c>
      <c r="D23" s="80"/>
      <c r="E23" s="80"/>
      <c r="F23" s="80"/>
      <c r="G23" s="81"/>
      <c r="H23" s="81"/>
      <c r="I23" s="85"/>
      <c r="J23" s="85"/>
      <c r="K23" s="85"/>
      <c r="L23" s="109"/>
      <c r="M23" s="109"/>
      <c r="N23" s="8"/>
    </row>
    <row r="24" spans="1:14" ht="15.75" customHeight="1">
      <c r="A24" s="61"/>
      <c r="B24" s="111" t="s">
        <v>165</v>
      </c>
      <c r="C24" s="80" t="s">
        <v>147</v>
      </c>
      <c r="D24" s="80"/>
      <c r="E24" s="80"/>
      <c r="F24" s="80"/>
      <c r="G24" s="81"/>
      <c r="H24" s="81"/>
      <c r="I24" s="85"/>
      <c r="J24" s="85"/>
      <c r="K24" s="85"/>
      <c r="L24" s="109"/>
      <c r="M24" s="109"/>
      <c r="N24" s="8"/>
    </row>
    <row r="25" spans="1:14" ht="15.75" customHeight="1">
      <c r="A25" s="61"/>
      <c r="B25" s="112"/>
      <c r="C25" s="113"/>
      <c r="D25" s="113"/>
      <c r="E25" s="114"/>
      <c r="F25" s="115" t="s">
        <v>166</v>
      </c>
      <c r="G25" s="116"/>
      <c r="H25" s="117">
        <f>SUM(H5:H24)</f>
        <v>0</v>
      </c>
      <c r="I25" s="117">
        <f>SUM(H5:I24)</f>
        <v>800</v>
      </c>
      <c r="J25" s="117">
        <f>SUM(H5:J24)</f>
        <v>800</v>
      </c>
      <c r="K25" s="117">
        <f>SUM(K5:K24)</f>
        <v>0</v>
      </c>
      <c r="L25" s="118">
        <f>SUM(L5:L16)</f>
        <v>0</v>
      </c>
      <c r="M25" s="119"/>
      <c r="N25" s="8"/>
    </row>
    <row r="26" spans="1:14" ht="15.75" customHeight="1">
      <c r="A26" s="21"/>
      <c r="B26" s="21"/>
      <c r="C26" s="21"/>
      <c r="D26" s="21"/>
      <c r="E26" s="21"/>
      <c r="F26" s="21"/>
      <c r="G26" s="86"/>
      <c r="H26" s="86"/>
      <c r="I26" s="87"/>
      <c r="J26" s="87"/>
      <c r="K26" s="87"/>
      <c r="L26" s="86"/>
      <c r="M26" s="8"/>
      <c r="N26" s="8"/>
    </row>
    <row r="27" spans="1:14" ht="15.75" customHeight="1">
      <c r="A27" s="21"/>
      <c r="B27" s="21"/>
      <c r="C27" s="24"/>
      <c r="D27" s="21"/>
      <c r="E27" s="21"/>
      <c r="F27" s="21"/>
      <c r="G27" s="86"/>
      <c r="H27" s="86"/>
      <c r="I27" s="87"/>
      <c r="J27" s="87"/>
      <c r="K27" s="87"/>
      <c r="L27" s="86"/>
      <c r="M27" s="8"/>
    </row>
    <row r="28" spans="1:14" ht="15.75" customHeight="1">
      <c r="A28" s="21"/>
      <c r="B28" s="21"/>
      <c r="C28" s="21"/>
      <c r="D28" s="21"/>
      <c r="E28" s="21"/>
      <c r="F28" s="21"/>
      <c r="G28" s="86"/>
      <c r="H28" s="86"/>
      <c r="I28" s="87"/>
      <c r="J28" s="87"/>
      <c r="K28" s="87"/>
      <c r="L28" s="86"/>
      <c r="M28" s="8"/>
    </row>
    <row r="29" spans="1:14" ht="15.75" customHeight="1">
      <c r="A29" s="2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4" ht="15.75" customHeight="1">
      <c r="A30" s="2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4" ht="15.75" customHeight="1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4" ht="15.75" customHeight="1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5.75" customHeight="1"/>
    <row r="37" spans="1:13" ht="15.75" customHeight="1"/>
    <row r="38" spans="1:13" ht="15.75" customHeight="1"/>
    <row r="39" spans="1:13" ht="15.75" customHeight="1"/>
    <row r="40" spans="1:13" ht="15.75" customHeight="1"/>
    <row r="41" spans="1:13" ht="15.75" customHeight="1"/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:H24">
    <cfRule type="expression" dxfId="6" priority="1">
      <formula>SUM(I5:L5)&gt;H5</formula>
    </cfRule>
  </conditionalFormatting>
  <dataValidations count="1">
    <dataValidation type="list" allowBlank="1" showErrorMessage="1" sqref="C5:C24">
      <formula1>"Gasto de Informe de auditoría,Gasto de Obra,Gasto de Equipamiento"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2.5703125" defaultRowHeight="15" customHeight="1"/>
  <cols>
    <col min="2" max="2" width="14.85546875" customWidth="1"/>
    <col min="3" max="3" width="14.5703125" customWidth="1"/>
    <col min="5" max="5" width="14.5703125" customWidth="1"/>
  </cols>
  <sheetData>
    <row r="1" spans="1:26" ht="15.75" customHeight="1">
      <c r="A1" s="6"/>
      <c r="B1" s="6"/>
      <c r="C1" s="6"/>
      <c r="D1" s="6"/>
      <c r="E1" s="6"/>
      <c r="F1" s="6"/>
      <c r="G1" s="6"/>
      <c r="H1" s="6"/>
      <c r="I1" s="6"/>
      <c r="J1" s="120"/>
      <c r="K1" s="120"/>
      <c r="L1" s="120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15.75" customHeight="1">
      <c r="A2" s="6"/>
      <c r="B2" s="241" t="s">
        <v>167</v>
      </c>
      <c r="C2" s="242"/>
      <c r="D2" s="242"/>
      <c r="E2" s="242"/>
      <c r="F2" s="242"/>
      <c r="G2" s="7"/>
      <c r="H2" s="7"/>
      <c r="I2" s="7"/>
      <c r="J2" s="121"/>
      <c r="K2" s="121"/>
      <c r="L2" s="121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5.75" customHeight="1">
      <c r="A3" s="8"/>
      <c r="B3" s="243"/>
      <c r="C3" s="236"/>
      <c r="D3" s="236"/>
      <c r="E3" s="236"/>
      <c r="F3" s="236"/>
      <c r="G3" s="7"/>
      <c r="H3" s="7"/>
      <c r="I3" s="7"/>
      <c r="J3" s="121"/>
      <c r="K3" s="121"/>
      <c r="L3" s="121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5.75" customHeight="1">
      <c r="A4" s="8"/>
      <c r="B4" s="243"/>
      <c r="C4" s="236"/>
      <c r="D4" s="236"/>
      <c r="E4" s="236"/>
      <c r="F4" s="236"/>
      <c r="G4" s="7"/>
      <c r="H4" s="7"/>
      <c r="I4" s="7"/>
      <c r="J4" s="121"/>
      <c r="K4" s="121"/>
      <c r="L4" s="121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15.75" customHeight="1">
      <c r="A5" s="8"/>
      <c r="B5" s="8"/>
      <c r="C5" s="8"/>
      <c r="D5" s="8"/>
      <c r="E5" s="8"/>
      <c r="F5" s="8"/>
      <c r="G5" s="8"/>
      <c r="H5" s="21"/>
      <c r="I5" s="21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5.75" customHeight="1">
      <c r="A6" s="8"/>
      <c r="B6" s="275" t="s">
        <v>168</v>
      </c>
      <c r="C6" s="276"/>
      <c r="D6" s="276"/>
      <c r="E6" s="276"/>
      <c r="F6" s="277"/>
      <c r="G6" s="8"/>
      <c r="H6" s="21"/>
      <c r="I6" s="21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15.75" customHeight="1">
      <c r="A7" s="8"/>
      <c r="B7" s="122" t="s">
        <v>169</v>
      </c>
      <c r="C7" s="123" t="s">
        <v>170</v>
      </c>
      <c r="D7" s="123" t="s">
        <v>171</v>
      </c>
      <c r="E7" s="123" t="s">
        <v>172</v>
      </c>
      <c r="F7" s="124" t="s">
        <v>173</v>
      </c>
      <c r="G7" s="8"/>
      <c r="H7" s="21"/>
      <c r="I7" s="23"/>
      <c r="J7" s="12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5.75" customHeight="1">
      <c r="A8" s="8"/>
      <c r="B8" s="126">
        <v>1</v>
      </c>
      <c r="C8" s="13">
        <v>1720</v>
      </c>
      <c r="D8" s="16">
        <v>34083.46</v>
      </c>
      <c r="E8" s="127">
        <v>0</v>
      </c>
      <c r="F8" s="128">
        <f t="shared" ref="F8:F14" si="0">MIN(D8,D8*E8/C8)</f>
        <v>0</v>
      </c>
      <c r="G8" s="8"/>
      <c r="H8" s="21"/>
      <c r="I8" s="21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.75" customHeight="1">
      <c r="A9" s="8"/>
      <c r="B9" s="126">
        <v>2</v>
      </c>
      <c r="C9" s="13">
        <v>1720</v>
      </c>
      <c r="D9" s="16">
        <v>27419.48</v>
      </c>
      <c r="E9" s="127"/>
      <c r="F9" s="128">
        <f t="shared" si="0"/>
        <v>0</v>
      </c>
      <c r="G9" s="8"/>
      <c r="H9" s="21"/>
      <c r="I9" s="21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5.75" customHeight="1">
      <c r="A10" s="8"/>
      <c r="B10" s="126">
        <v>3</v>
      </c>
      <c r="C10" s="13">
        <v>1720</v>
      </c>
      <c r="D10" s="16">
        <v>23991.54</v>
      </c>
      <c r="E10" s="127"/>
      <c r="F10" s="128">
        <f t="shared" si="0"/>
        <v>0</v>
      </c>
      <c r="G10" s="8"/>
      <c r="H10" s="21"/>
      <c r="I10" s="21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5.75" customHeight="1">
      <c r="A11" s="8"/>
      <c r="B11" s="126">
        <v>4</v>
      </c>
      <c r="C11" s="13">
        <v>1720</v>
      </c>
      <c r="D11" s="16">
        <v>20564.61</v>
      </c>
      <c r="E11" s="127"/>
      <c r="F11" s="128">
        <f t="shared" si="0"/>
        <v>0</v>
      </c>
      <c r="G11" s="8"/>
      <c r="H11" s="21"/>
      <c r="I11" s="8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.75" customHeight="1">
      <c r="A12" s="8"/>
      <c r="B12" s="126">
        <v>5</v>
      </c>
      <c r="C12" s="13">
        <v>1720</v>
      </c>
      <c r="D12" s="16">
        <v>17137.68</v>
      </c>
      <c r="E12" s="127">
        <v>0</v>
      </c>
      <c r="F12" s="128">
        <f t="shared" si="0"/>
        <v>0</v>
      </c>
      <c r="G12" s="8"/>
      <c r="H12" s="21"/>
      <c r="I12" s="8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5.75" customHeight="1">
      <c r="A13" s="8"/>
      <c r="B13" s="126" t="s">
        <v>10</v>
      </c>
      <c r="C13" s="13">
        <v>1720</v>
      </c>
      <c r="D13" s="16">
        <v>13708.73</v>
      </c>
      <c r="E13" s="127"/>
      <c r="F13" s="128">
        <f t="shared" si="0"/>
        <v>0</v>
      </c>
      <c r="G13" s="8"/>
      <c r="H13" s="21"/>
      <c r="I13" s="8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5.75" customHeight="1">
      <c r="A14" s="8"/>
      <c r="B14" s="129">
        <v>8</v>
      </c>
      <c r="C14" s="130">
        <v>1720</v>
      </c>
      <c r="D14" s="131">
        <v>13433</v>
      </c>
      <c r="E14" s="132"/>
      <c r="F14" s="133">
        <f t="shared" si="0"/>
        <v>0</v>
      </c>
      <c r="G14" s="8"/>
      <c r="H14" s="21"/>
      <c r="I14" s="8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15.75" customHeight="1">
      <c r="A15" s="21"/>
      <c r="B15" s="21"/>
      <c r="C15" s="21"/>
      <c r="D15" s="21"/>
      <c r="E15" s="21"/>
      <c r="F15" s="21"/>
      <c r="G15" s="21"/>
      <c r="H15" s="21"/>
      <c r="I15" s="8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5.75" customHeight="1">
      <c r="A16" s="21"/>
      <c r="B16" s="21"/>
      <c r="C16" s="21"/>
      <c r="D16" s="21"/>
      <c r="E16" s="21"/>
      <c r="F16" s="21"/>
      <c r="G16" s="21"/>
      <c r="H16" s="21"/>
      <c r="I16" s="8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8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8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8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8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5.7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5.75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15.7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5.7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5.7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15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5.7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5.7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15.7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5.7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5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5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5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15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15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15.7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5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5.7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5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5.7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5.7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5.7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15.7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5.7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15.7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15.7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5.7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5.7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5.7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5.7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5.7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15.7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5.7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15.7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15.7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15.75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15.75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15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15.7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15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15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15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15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5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15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15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5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15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15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5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5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5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15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5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5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5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5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5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5.7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5.7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5.7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5.7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5.7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5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5.7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5.7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5.7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5.7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5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5.7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5.7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5.7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5.7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5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5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5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5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5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5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5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5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5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5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5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5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5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5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5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5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5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5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5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5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5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5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5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5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5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5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5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5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5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5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5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5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5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5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5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5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5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5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5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5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5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5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5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5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5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5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5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5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5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5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5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5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5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5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5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5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5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5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5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5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5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5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5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5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5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5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5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5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5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5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5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5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5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5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5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5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5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5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5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5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5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5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5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5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5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5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5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5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5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5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5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5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5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5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5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5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5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5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5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5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5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5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5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5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5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5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5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5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5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5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5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5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5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5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5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5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5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5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5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5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5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5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5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5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F4"/>
    <mergeCell ref="B6:F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workbookViewId="0"/>
  </sheetViews>
  <sheetFormatPr baseColWidth="10" defaultColWidth="12.5703125" defaultRowHeight="15" customHeight="1"/>
  <cols>
    <col min="2" max="2" width="14.140625" customWidth="1"/>
    <col min="3" max="3" width="17.42578125" customWidth="1"/>
    <col min="5" max="5" width="14.140625" customWidth="1"/>
    <col min="9" max="9" width="15.85546875" customWidth="1"/>
  </cols>
  <sheetData>
    <row r="1" spans="1:29" ht="15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34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29" ht="15.75" customHeight="1">
      <c r="A2" s="19"/>
      <c r="B2" s="245" t="s">
        <v>167</v>
      </c>
      <c r="C2" s="242"/>
      <c r="D2" s="242"/>
      <c r="E2" s="242"/>
      <c r="F2" s="242"/>
      <c r="G2" s="20"/>
      <c r="H2" s="20"/>
      <c r="I2" s="20"/>
      <c r="J2" s="20"/>
      <c r="K2" s="20"/>
      <c r="L2" s="20"/>
      <c r="M2" s="21"/>
      <c r="N2" s="21"/>
      <c r="O2" s="21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</row>
    <row r="3" spans="1:29" ht="15.75" customHeight="1">
      <c r="A3" s="22"/>
      <c r="B3" s="243"/>
      <c r="C3" s="236"/>
      <c r="D3" s="236"/>
      <c r="E3" s="236"/>
      <c r="F3" s="236"/>
      <c r="G3" s="21"/>
      <c r="H3" s="21"/>
      <c r="I3" s="21"/>
      <c r="J3" s="21"/>
      <c r="K3" s="21"/>
      <c r="L3" s="21"/>
      <c r="M3" s="21"/>
      <c r="N3" s="21"/>
      <c r="O3" s="21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</row>
    <row r="4" spans="1:29" ht="15.75" customHeight="1">
      <c r="A4" s="22"/>
      <c r="B4" s="243"/>
      <c r="C4" s="236"/>
      <c r="D4" s="236"/>
      <c r="E4" s="236"/>
      <c r="F4" s="236"/>
      <c r="G4" s="21"/>
      <c r="H4" s="21"/>
      <c r="I4" s="21"/>
      <c r="J4" s="21"/>
      <c r="K4" s="21"/>
      <c r="L4" s="21"/>
      <c r="M4" s="21"/>
      <c r="N4" s="21"/>
      <c r="O4" s="21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</row>
    <row r="5" spans="1:29" ht="15.75" customHeight="1">
      <c r="A5" s="22"/>
      <c r="B5" s="40"/>
      <c r="C5" s="23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</row>
    <row r="6" spans="1:29" ht="15.75" customHeight="1">
      <c r="A6" s="22"/>
      <c r="B6" s="21"/>
      <c r="C6" s="2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ht="15.75" customHeight="1">
      <c r="A7" s="24"/>
      <c r="B7" s="282" t="s">
        <v>174</v>
      </c>
      <c r="C7" s="276"/>
      <c r="D7" s="276"/>
      <c r="E7" s="276"/>
      <c r="F7" s="277"/>
      <c r="G7" s="21"/>
      <c r="H7" s="21"/>
      <c r="I7" s="21"/>
      <c r="J7" s="21"/>
      <c r="K7" s="21"/>
      <c r="L7" s="21"/>
      <c r="M7" s="21"/>
      <c r="N7" s="21"/>
      <c r="O7" s="21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</row>
    <row r="8" spans="1:29" ht="15.75" customHeight="1">
      <c r="A8" s="22"/>
      <c r="B8" s="135" t="s">
        <v>175</v>
      </c>
      <c r="C8" s="136" t="s">
        <v>176</v>
      </c>
      <c r="D8" s="137" t="s">
        <v>177</v>
      </c>
      <c r="E8" s="137" t="s">
        <v>178</v>
      </c>
      <c r="F8" s="138" t="s">
        <v>179</v>
      </c>
      <c r="G8" s="21"/>
      <c r="H8" s="21"/>
      <c r="I8" s="21"/>
      <c r="J8" s="21"/>
      <c r="K8" s="21"/>
      <c r="L8" s="21"/>
      <c r="M8" s="21"/>
      <c r="N8" s="21"/>
      <c r="O8" s="21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</row>
    <row r="9" spans="1:29" ht="15.75" customHeight="1">
      <c r="A9" s="26"/>
      <c r="B9" s="139" t="s">
        <v>18</v>
      </c>
      <c r="C9" s="140">
        <v>25000</v>
      </c>
      <c r="D9" s="141">
        <f>GPersonal!I25</f>
        <v>1001</v>
      </c>
      <c r="E9" s="142">
        <f t="shared" ref="E9:E11" si="0">D9-C9</f>
        <v>-23999</v>
      </c>
      <c r="F9" s="143">
        <f t="shared" ref="F9:F12" si="1">IF(C9&gt;0,E9/C9," ")</f>
        <v>-0.95996000000000004</v>
      </c>
      <c r="G9" s="21"/>
      <c r="H9" s="261" t="s">
        <v>180</v>
      </c>
      <c r="I9" s="26"/>
      <c r="J9" s="283" t="s">
        <v>181</v>
      </c>
      <c r="K9" s="242"/>
      <c r="L9" s="21"/>
      <c r="M9" s="21"/>
      <c r="N9" s="21"/>
      <c r="O9" s="21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</row>
    <row r="10" spans="1:29" ht="15.75" customHeight="1">
      <c r="A10" s="26"/>
      <c r="B10" s="139" t="s">
        <v>19</v>
      </c>
      <c r="C10" s="140">
        <v>30000</v>
      </c>
      <c r="D10" s="141">
        <f>GActividades!H25</f>
        <v>601501</v>
      </c>
      <c r="E10" s="142">
        <f t="shared" si="0"/>
        <v>571501</v>
      </c>
      <c r="F10" s="143">
        <f t="shared" si="1"/>
        <v>19.050033333333332</v>
      </c>
      <c r="G10" s="21"/>
      <c r="H10" s="262"/>
      <c r="I10" s="26"/>
      <c r="J10" s="243"/>
      <c r="K10" s="236"/>
      <c r="L10" s="21"/>
      <c r="M10" s="21"/>
      <c r="N10" s="21"/>
      <c r="O10" s="21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</row>
    <row r="11" spans="1:29" ht="15.75" customHeight="1">
      <c r="A11" s="26"/>
      <c r="B11" s="139" t="s">
        <v>20</v>
      </c>
      <c r="C11" s="144">
        <v>5000</v>
      </c>
      <c r="D11" s="141">
        <f>GGenerales!H25</f>
        <v>3500</v>
      </c>
      <c r="E11" s="142">
        <f t="shared" si="0"/>
        <v>-1500</v>
      </c>
      <c r="F11" s="143">
        <f t="shared" si="1"/>
        <v>-0.3</v>
      </c>
      <c r="G11" s="21"/>
      <c r="H11" s="262"/>
      <c r="I11" s="26"/>
      <c r="J11" s="243"/>
      <c r="K11" s="236"/>
      <c r="L11" s="21"/>
      <c r="M11" s="21"/>
      <c r="N11" s="21"/>
      <c r="O11" s="21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ht="15.75" customHeight="1">
      <c r="A12" s="32"/>
      <c r="B12" s="145" t="s">
        <v>182</v>
      </c>
      <c r="C12" s="38"/>
      <c r="D12" s="38"/>
      <c r="E12" s="146"/>
      <c r="F12" s="143" t="str">
        <f t="shared" si="1"/>
        <v xml:space="preserve"> </v>
      </c>
      <c r="G12" s="21"/>
      <c r="H12" s="262"/>
      <c r="I12" s="26"/>
      <c r="J12" s="243"/>
      <c r="K12" s="236"/>
      <c r="L12" s="21"/>
      <c r="M12" s="21"/>
      <c r="N12" s="21"/>
      <c r="O12" s="21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</row>
    <row r="13" spans="1:29" ht="15.75" customHeight="1">
      <c r="A13" s="22"/>
      <c r="B13" s="147" t="s">
        <v>22</v>
      </c>
      <c r="C13" s="148">
        <f t="shared" ref="C13:E13" si="2">SUM(C9:C11)</f>
        <v>60000</v>
      </c>
      <c r="D13" s="148">
        <f t="shared" si="2"/>
        <v>606002</v>
      </c>
      <c r="E13" s="148">
        <f t="shared" si="2"/>
        <v>546002</v>
      </c>
      <c r="F13" s="149"/>
      <c r="G13" s="21"/>
      <c r="H13" s="262"/>
      <c r="I13" s="26"/>
      <c r="J13" s="243"/>
      <c r="K13" s="236"/>
      <c r="L13" s="21"/>
      <c r="M13" s="21"/>
      <c r="N13" s="21"/>
      <c r="O13" s="21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</row>
    <row r="14" spans="1:29" ht="15.75" customHeight="1">
      <c r="A14" s="40"/>
      <c r="B14" s="150" t="s">
        <v>183</v>
      </c>
      <c r="C14" s="151"/>
      <c r="D14" s="151"/>
      <c r="E14" s="152">
        <f>D14-C14</f>
        <v>0</v>
      </c>
      <c r="F14" s="153"/>
      <c r="G14" s="21"/>
      <c r="H14" s="21"/>
      <c r="I14" s="21"/>
      <c r="J14" s="21"/>
      <c r="K14" s="21"/>
      <c r="L14" s="21"/>
      <c r="M14" s="21"/>
      <c r="N14" s="21"/>
      <c r="O14" s="21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</row>
    <row r="15" spans="1:29" ht="15.75" customHeight="1">
      <c r="A15" s="24"/>
      <c r="B15" s="24"/>
      <c r="C15" s="21"/>
      <c r="D15" s="21"/>
      <c r="E15" s="21"/>
      <c r="F15" s="21"/>
      <c r="G15" s="21"/>
      <c r="H15" s="21"/>
      <c r="I15" s="21"/>
      <c r="J15" s="21"/>
      <c r="K15" s="23"/>
      <c r="L15" s="21"/>
      <c r="M15" s="21"/>
      <c r="N15" s="21"/>
      <c r="O15" s="21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</row>
    <row r="16" spans="1:29" ht="15.75" customHeight="1">
      <c r="A16" s="21"/>
      <c r="B16" s="154"/>
      <c r="C16" s="155"/>
      <c r="D16" s="155"/>
      <c r="E16" s="21"/>
      <c r="F16" s="21"/>
      <c r="G16" s="21"/>
      <c r="H16" s="21"/>
      <c r="I16" s="21"/>
      <c r="J16" s="21"/>
      <c r="K16" s="23"/>
      <c r="L16" s="21"/>
      <c r="M16" s="21"/>
      <c r="N16" s="21"/>
      <c r="O16" s="21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</row>
    <row r="17" spans="1:29" ht="15.75" customHeight="1">
      <c r="A17" s="24"/>
      <c r="B17" s="284" t="s">
        <v>184</v>
      </c>
      <c r="C17" s="285"/>
      <c r="D17" s="286"/>
      <c r="E17" s="21"/>
      <c r="F17" s="21"/>
      <c r="G17" s="21"/>
      <c r="H17" s="21"/>
      <c r="I17" s="21"/>
      <c r="J17" s="21"/>
      <c r="K17" s="23"/>
      <c r="L17" s="21"/>
      <c r="M17" s="21"/>
      <c r="N17" s="21"/>
      <c r="O17" s="21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</row>
    <row r="18" spans="1:29" ht="15.75" customHeight="1">
      <c r="A18" s="22"/>
      <c r="B18" s="156" t="s">
        <v>175</v>
      </c>
      <c r="C18" s="157" t="s">
        <v>177</v>
      </c>
      <c r="D18" s="138" t="s">
        <v>179</v>
      </c>
      <c r="E18" s="21"/>
      <c r="F18" s="21"/>
      <c r="G18" s="21"/>
      <c r="H18" s="158"/>
      <c r="I18" s="159"/>
      <c r="J18" s="160"/>
      <c r="K18" s="21"/>
      <c r="L18" s="21"/>
      <c r="M18" s="21"/>
      <c r="N18" s="21"/>
      <c r="O18" s="21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</row>
    <row r="19" spans="1:29" ht="15.75" customHeight="1">
      <c r="A19" s="26"/>
      <c r="B19" s="139" t="s">
        <v>26</v>
      </c>
      <c r="C19" s="140">
        <v>2000</v>
      </c>
      <c r="D19" s="143">
        <f>IF(D13&gt;0,C19/MIN(C13,D13)," ")</f>
        <v>3.3333333333333333E-2</v>
      </c>
      <c r="E19" s="21"/>
      <c r="F19" s="21"/>
      <c r="G19" s="21"/>
      <c r="H19" s="158"/>
      <c r="I19" s="161" t="s">
        <v>185</v>
      </c>
      <c r="J19" s="160"/>
      <c r="K19" s="21"/>
      <c r="L19" s="21" t="s">
        <v>186</v>
      </c>
      <c r="M19" s="21"/>
      <c r="N19" s="21"/>
      <c r="O19" s="21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</row>
    <row r="20" spans="1:29" ht="15.75" customHeight="1">
      <c r="A20" s="26"/>
      <c r="B20" s="139" t="s">
        <v>28</v>
      </c>
      <c r="C20" s="162">
        <f>D11</f>
        <v>3500</v>
      </c>
      <c r="D20" s="143">
        <f>IF(D13&gt;0,C20/MIN(C13,D13)," ")</f>
        <v>5.8333333333333334E-2</v>
      </c>
      <c r="E20" s="163" t="s">
        <v>187</v>
      </c>
      <c r="F20" s="21"/>
      <c r="G20" s="21"/>
      <c r="H20" s="158"/>
      <c r="I20" s="164" t="s">
        <v>188</v>
      </c>
      <c r="J20" s="160"/>
      <c r="K20" s="21"/>
      <c r="L20" s="21"/>
      <c r="M20" s="21"/>
      <c r="N20" s="21"/>
      <c r="O20" s="21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</row>
    <row r="21" spans="1:29" ht="60" customHeight="1">
      <c r="A21" s="26"/>
      <c r="B21" s="139" t="s">
        <v>29</v>
      </c>
      <c r="C21" s="140">
        <f>GActividades!I32</f>
        <v>0</v>
      </c>
      <c r="D21" s="143">
        <f>IF(D13&gt;0,C21/MIN(C13,D13)," ")</f>
        <v>0</v>
      </c>
      <c r="E21" s="21"/>
      <c r="F21" s="21" t="s">
        <v>189</v>
      </c>
      <c r="G21" s="21"/>
      <c r="H21" s="158"/>
      <c r="I21" s="161" t="s">
        <v>190</v>
      </c>
      <c r="J21" s="160"/>
      <c r="K21" s="165"/>
      <c r="L21" s="165"/>
      <c r="M21" s="278" t="s">
        <v>191</v>
      </c>
      <c r="N21" s="21"/>
      <c r="O21" s="21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</row>
    <row r="22" spans="1:29" ht="74.25" customHeight="1">
      <c r="A22" s="26"/>
      <c r="B22" s="166" t="s">
        <v>30</v>
      </c>
      <c r="C22" s="167">
        <v>25</v>
      </c>
      <c r="D22" s="168">
        <f>IF(D13&gt;0,C22/MIN(C13,D13)," ")</f>
        <v>4.1666666666666669E-4</v>
      </c>
      <c r="E22" s="155"/>
      <c r="F22" s="155"/>
      <c r="G22" s="21"/>
      <c r="H22" s="158"/>
      <c r="I22" s="159"/>
      <c r="J22" s="159"/>
      <c r="K22" s="165"/>
      <c r="L22" s="165"/>
      <c r="M22" s="262"/>
      <c r="N22" s="21"/>
      <c r="O22" s="21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ht="15.75" customHeight="1">
      <c r="A23" s="51"/>
      <c r="B23" s="279" t="s">
        <v>192</v>
      </c>
      <c r="C23" s="280"/>
      <c r="D23" s="280"/>
      <c r="E23" s="280"/>
      <c r="F23" s="281"/>
      <c r="G23" s="21"/>
      <c r="H23" s="158"/>
      <c r="I23" s="161" t="s">
        <v>193</v>
      </c>
      <c r="J23" s="169" t="s">
        <v>194</v>
      </c>
      <c r="K23" s="21"/>
      <c r="L23" s="21"/>
      <c r="M23" s="21"/>
      <c r="N23" s="52">
        <f>C13*5/100</f>
        <v>3000</v>
      </c>
      <c r="O23" s="21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</row>
    <row r="24" spans="1:29" ht="15.75" customHeight="1">
      <c r="A24" s="21"/>
      <c r="B24" s="21"/>
      <c r="C24" s="21"/>
      <c r="D24" s="21"/>
      <c r="E24" s="21"/>
      <c r="F24" s="21"/>
      <c r="G24" s="53"/>
      <c r="H24" s="158"/>
      <c r="I24" s="164" t="s">
        <v>195</v>
      </c>
      <c r="J24" s="170">
        <v>0.1</v>
      </c>
      <c r="K24" s="53"/>
      <c r="L24" s="53"/>
      <c r="M24" s="53"/>
      <c r="N24" s="53"/>
      <c r="O24" s="53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</row>
    <row r="25" spans="1:29" ht="15.75" customHeight="1">
      <c r="A25" s="21"/>
      <c r="B25" s="21"/>
      <c r="C25" s="21"/>
      <c r="D25" s="21"/>
      <c r="E25" s="21"/>
      <c r="F25" s="21"/>
      <c r="G25" s="8"/>
      <c r="H25" s="158"/>
      <c r="I25" s="158"/>
      <c r="J25" s="158"/>
      <c r="K25" s="21"/>
      <c r="L25" s="21"/>
      <c r="M25" s="21"/>
      <c r="N25" s="52">
        <f>C13*5/100</f>
        <v>3000</v>
      </c>
      <c r="O25" s="21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</row>
    <row r="26" spans="1:29" ht="15.75" customHeight="1">
      <c r="A26" s="21"/>
      <c r="B26" s="21"/>
      <c r="C26" s="21"/>
      <c r="D26" s="21"/>
      <c r="E26" s="21"/>
      <c r="F26" s="21"/>
      <c r="G26" s="8"/>
      <c r="H26" s="8"/>
      <c r="I26" s="8"/>
      <c r="J26" s="21"/>
      <c r="K26" s="21"/>
      <c r="L26" s="21"/>
      <c r="M26" s="21"/>
      <c r="N26" s="21"/>
      <c r="O26" s="21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ht="15.75" customHeight="1">
      <c r="A27" s="21"/>
      <c r="B27" s="21"/>
      <c r="C27" s="21"/>
      <c r="D27" s="21"/>
      <c r="E27" s="21"/>
      <c r="F27" s="21"/>
      <c r="G27" s="8"/>
      <c r="H27" s="8"/>
      <c r="I27" s="8"/>
      <c r="J27" s="21"/>
      <c r="K27" s="21"/>
      <c r="L27" s="21"/>
      <c r="M27" s="21"/>
      <c r="N27" s="21"/>
      <c r="O27" s="21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</row>
    <row r="28" spans="1:29" ht="15.75" customHeight="1">
      <c r="A28" s="21"/>
      <c r="B28" s="21"/>
      <c r="C28" s="21"/>
      <c r="D28" s="21"/>
      <c r="E28" s="21"/>
      <c r="F28" s="21"/>
      <c r="G28" s="8"/>
      <c r="H28" s="8"/>
      <c r="I28" s="8"/>
      <c r="J28" s="21"/>
      <c r="K28" s="21"/>
      <c r="L28" s="21"/>
      <c r="M28" s="21"/>
      <c r="N28" s="21"/>
      <c r="O28" s="21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</row>
    <row r="29" spans="1:29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</row>
    <row r="30" spans="1:29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</row>
    <row r="31" spans="1:29" ht="15.7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</row>
    <row r="32" spans="1:29" ht="15.7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</row>
    <row r="33" spans="1:29" ht="15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</row>
    <row r="34" spans="1:29" ht="15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</row>
    <row r="35" spans="1:29" ht="15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</row>
    <row r="36" spans="1:29" ht="15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</row>
    <row r="37" spans="1:29" ht="15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</row>
    <row r="38" spans="1:29" ht="15.7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</row>
    <row r="39" spans="1:29" ht="15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</row>
    <row r="40" spans="1:29" ht="15.7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</row>
    <row r="41" spans="1:29" ht="15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</row>
    <row r="42" spans="1:29" ht="15.7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</row>
    <row r="43" spans="1:29" ht="15.7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</row>
    <row r="44" spans="1:29" ht="15.7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</row>
    <row r="45" spans="1:29" ht="15.7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</row>
    <row r="46" spans="1:29" ht="15.7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</row>
    <row r="47" spans="1:29" ht="15.7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</row>
    <row r="48" spans="1:29" ht="15.7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</row>
    <row r="49" spans="1:29" ht="15.7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</row>
    <row r="50" spans="1:29" ht="15.7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</row>
    <row r="51" spans="1:29" ht="15.7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</row>
    <row r="52" spans="1:29" ht="15.7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</row>
    <row r="53" spans="1:29" ht="15.7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</row>
    <row r="54" spans="1:29" ht="15.7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</row>
    <row r="55" spans="1:29" ht="15.7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</row>
    <row r="56" spans="1:29" ht="15.7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</row>
    <row r="57" spans="1:29" ht="15.7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</row>
    <row r="58" spans="1:29" ht="15.75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</row>
    <row r="59" spans="1:29" ht="15.75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</row>
    <row r="60" spans="1:29" ht="15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</row>
    <row r="61" spans="1:29" ht="15.7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</row>
    <row r="62" spans="1:29" ht="15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</row>
    <row r="63" spans="1:29" ht="15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</row>
    <row r="64" spans="1:29" ht="15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</row>
    <row r="65" spans="1:29" ht="15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</row>
    <row r="66" spans="1:29" ht="15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</row>
    <row r="67" spans="1:29" ht="15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</row>
    <row r="68" spans="1:29" ht="15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</row>
    <row r="69" spans="1:29" ht="15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</row>
    <row r="70" spans="1:29" ht="15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</row>
    <row r="71" spans="1:29" ht="15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</row>
    <row r="72" spans="1:29" ht="15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</row>
    <row r="73" spans="1:29" ht="15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</row>
    <row r="74" spans="1:29" ht="15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</row>
    <row r="75" spans="1:29" ht="15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</row>
    <row r="76" spans="1:29" ht="15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</row>
    <row r="77" spans="1:29" ht="15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</row>
    <row r="78" spans="1:29" ht="15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</row>
    <row r="79" spans="1:29" ht="15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</row>
    <row r="80" spans="1:29" ht="15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</row>
    <row r="81" spans="1:29" ht="15.7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</row>
    <row r="82" spans="1:29" ht="15.7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</row>
    <row r="83" spans="1:29" ht="15.7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</row>
    <row r="84" spans="1:29" ht="15.7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</row>
    <row r="85" spans="1:29" ht="15.7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</row>
    <row r="86" spans="1:29" ht="15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</row>
    <row r="87" spans="1:29" ht="15.7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</row>
    <row r="88" spans="1:29" ht="15.7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</row>
    <row r="89" spans="1:29" ht="15.7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</row>
    <row r="90" spans="1:29" ht="15.7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</row>
    <row r="91" spans="1:29" ht="15.7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</row>
    <row r="92" spans="1:29" ht="15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</row>
    <row r="93" spans="1:29" ht="15.7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</row>
    <row r="94" spans="1:29" ht="15.7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</row>
    <row r="95" spans="1:29" ht="15.7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</row>
    <row r="96" spans="1:29" ht="15.7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</row>
    <row r="97" spans="1:29" ht="15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</row>
    <row r="98" spans="1:29" ht="15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</row>
    <row r="99" spans="1:29" ht="15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</row>
    <row r="100" spans="1:29" ht="15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</row>
    <row r="101" spans="1:29" ht="15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</row>
    <row r="102" spans="1:29" ht="15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</row>
    <row r="103" spans="1:29" ht="15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</row>
    <row r="104" spans="1:29" ht="15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</row>
    <row r="105" spans="1:29" ht="15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</row>
    <row r="106" spans="1:29" ht="15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</row>
    <row r="107" spans="1:29" ht="15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</row>
    <row r="108" spans="1:29" ht="15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</row>
    <row r="109" spans="1:29" ht="15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</row>
    <row r="110" spans="1:29" ht="15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</row>
    <row r="111" spans="1:29" ht="15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</row>
    <row r="112" spans="1:29" ht="15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</row>
    <row r="113" spans="1:29" ht="15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</row>
    <row r="114" spans="1:29" ht="15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</row>
    <row r="115" spans="1:29" ht="15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</row>
    <row r="116" spans="1:29" ht="15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</row>
    <row r="117" spans="1:29" ht="15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</row>
    <row r="118" spans="1:29" ht="15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</row>
    <row r="119" spans="1:29" ht="15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</row>
    <row r="120" spans="1:29" ht="15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</row>
    <row r="121" spans="1:29" ht="15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</row>
    <row r="122" spans="1:29" ht="15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</row>
    <row r="123" spans="1:29" ht="15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</row>
    <row r="124" spans="1:29" ht="15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</row>
    <row r="125" spans="1:29" ht="15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</row>
    <row r="126" spans="1:29" ht="15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</row>
    <row r="127" spans="1:29" ht="15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</row>
    <row r="128" spans="1:29" ht="15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</row>
    <row r="129" spans="1:29" ht="15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</row>
    <row r="130" spans="1:29" ht="15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</row>
    <row r="131" spans="1:29" ht="15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</row>
    <row r="132" spans="1:29" ht="15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</row>
    <row r="133" spans="1:29" ht="15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</row>
    <row r="134" spans="1:29" ht="15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</row>
    <row r="135" spans="1:29" ht="15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</row>
    <row r="136" spans="1:29" ht="15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</row>
    <row r="137" spans="1:29" ht="15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</row>
    <row r="138" spans="1:29" ht="15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</row>
    <row r="139" spans="1:29" ht="15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</row>
    <row r="140" spans="1:29" ht="15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</row>
    <row r="141" spans="1:29" ht="15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</row>
    <row r="142" spans="1:29" ht="15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</row>
    <row r="143" spans="1:29" ht="15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</row>
    <row r="144" spans="1:29" ht="15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</row>
    <row r="145" spans="1:29" ht="15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</row>
    <row r="146" spans="1:29" ht="15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</row>
    <row r="147" spans="1:29" ht="15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</row>
    <row r="148" spans="1:29" ht="15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</row>
    <row r="149" spans="1:29" ht="15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</row>
    <row r="150" spans="1:29" ht="15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</row>
    <row r="151" spans="1:29" ht="15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</row>
    <row r="152" spans="1:29" ht="15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</row>
    <row r="153" spans="1:29" ht="15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</row>
    <row r="154" spans="1:29" ht="15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</row>
    <row r="155" spans="1:29" ht="15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</row>
    <row r="156" spans="1:29" ht="15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</row>
    <row r="157" spans="1:29" ht="15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</row>
    <row r="158" spans="1:29" ht="15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</row>
    <row r="159" spans="1:29" ht="15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</row>
    <row r="160" spans="1:29" ht="15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</row>
    <row r="161" spans="1:29" ht="15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</row>
    <row r="162" spans="1:29" ht="15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</row>
    <row r="163" spans="1:29" ht="15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</row>
    <row r="164" spans="1:29" ht="15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</row>
    <row r="165" spans="1:29" ht="15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</row>
    <row r="166" spans="1:29" ht="15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</row>
    <row r="167" spans="1:29" ht="15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</row>
    <row r="168" spans="1:29" ht="15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</row>
    <row r="169" spans="1:29" ht="15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</row>
    <row r="170" spans="1:29" ht="15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</row>
    <row r="171" spans="1:29" ht="15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</row>
    <row r="172" spans="1:29" ht="15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</row>
    <row r="173" spans="1:29" ht="15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</row>
    <row r="174" spans="1:29" ht="15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</row>
    <row r="175" spans="1:29" ht="15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</row>
    <row r="176" spans="1:29" ht="15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</row>
    <row r="177" spans="1:29" ht="15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</row>
    <row r="178" spans="1:29" ht="15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</row>
    <row r="179" spans="1:29" ht="15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</row>
    <row r="180" spans="1:29" ht="15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</row>
    <row r="181" spans="1:29" ht="15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</row>
    <row r="182" spans="1:29" ht="15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</row>
    <row r="183" spans="1:29" ht="15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</row>
    <row r="184" spans="1:29" ht="15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</row>
    <row r="185" spans="1:29" ht="15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</row>
    <row r="186" spans="1:29" ht="15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</row>
    <row r="187" spans="1:29" ht="15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</row>
    <row r="188" spans="1:29" ht="15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</row>
    <row r="189" spans="1:29" ht="15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</row>
    <row r="190" spans="1:29" ht="15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</row>
    <row r="191" spans="1:29" ht="15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</row>
    <row r="192" spans="1:29" ht="15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</row>
    <row r="193" spans="1:29" ht="15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</row>
    <row r="194" spans="1:29" ht="15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</row>
    <row r="195" spans="1:29" ht="15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</row>
    <row r="196" spans="1:29" ht="15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</row>
    <row r="197" spans="1:29" ht="15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</row>
    <row r="198" spans="1:29" ht="15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</row>
    <row r="199" spans="1:29" ht="15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</row>
    <row r="200" spans="1:29" ht="15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</row>
    <row r="201" spans="1:29" ht="15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</row>
    <row r="202" spans="1:29" ht="15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</row>
    <row r="203" spans="1:29" ht="15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</row>
    <row r="204" spans="1:29" ht="15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</row>
    <row r="205" spans="1:29" ht="15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</row>
    <row r="206" spans="1:29" ht="15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</row>
    <row r="207" spans="1:29" ht="15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</row>
    <row r="208" spans="1:29" ht="15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</row>
    <row r="209" spans="1:29" ht="15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</row>
    <row r="210" spans="1:29" ht="15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</row>
    <row r="211" spans="1:29" ht="15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</row>
    <row r="212" spans="1:29" ht="15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</row>
    <row r="213" spans="1:29" ht="15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</row>
    <row r="214" spans="1:29" ht="15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</row>
    <row r="215" spans="1:29" ht="15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</row>
    <row r="216" spans="1:29" ht="15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</row>
    <row r="217" spans="1:29" ht="15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</row>
    <row r="218" spans="1:29" ht="15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</row>
    <row r="219" spans="1:29" ht="15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</row>
    <row r="220" spans="1:29" ht="15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</row>
    <row r="221" spans="1:29" ht="15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</row>
    <row r="222" spans="1:29" ht="15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</row>
    <row r="223" spans="1:29" ht="15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</row>
    <row r="224" spans="1:29" ht="15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</row>
    <row r="225" spans="1:29" ht="15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</row>
    <row r="226" spans="1:29" ht="15.75" customHeight="1"/>
    <row r="227" spans="1:29" ht="15.75" customHeight="1"/>
    <row r="228" spans="1:29" ht="15.75" customHeight="1"/>
    <row r="229" spans="1:29" ht="15.75" customHeight="1"/>
    <row r="230" spans="1:29" ht="15.75" customHeight="1"/>
    <row r="231" spans="1:29" ht="15.75" customHeight="1"/>
    <row r="232" spans="1:29" ht="15.75" customHeight="1"/>
    <row r="233" spans="1:29" ht="15.75" customHeight="1"/>
    <row r="234" spans="1:29" ht="15.75" customHeight="1"/>
    <row r="235" spans="1:29" ht="15.75" customHeight="1"/>
    <row r="236" spans="1:29" ht="15.75" customHeight="1"/>
    <row r="237" spans="1:29" ht="15.75" customHeight="1"/>
    <row r="238" spans="1:29" ht="15.75" customHeight="1"/>
    <row r="239" spans="1:29" ht="15.75" customHeight="1"/>
    <row r="240" spans="1:2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M21:M22"/>
    <mergeCell ref="B23:F23"/>
    <mergeCell ref="B2:F4"/>
    <mergeCell ref="B7:F7"/>
    <mergeCell ref="H9:H13"/>
    <mergeCell ref="J9:K13"/>
    <mergeCell ref="B17:D17"/>
  </mergeCells>
  <conditionalFormatting sqref="D19:D20">
    <cfRule type="cellIs" dxfId="5" priority="1" operator="greaterThan">
      <formula>"10%"</formula>
    </cfRule>
  </conditionalFormatting>
  <conditionalFormatting sqref="D21:D22">
    <cfRule type="cellIs" dxfId="4" priority="2" operator="greaterThan">
      <formula>"5%"</formula>
    </cfRule>
  </conditionalFormatting>
  <conditionalFormatting sqref="F9:F11">
    <cfRule type="cellIs" dxfId="3" priority="3" operator="greaterThan">
      <formula>"10%"</formula>
    </cfRule>
  </conditionalFormatting>
  <pageMargins left="0.7" right="0.7" top="0.75" bottom="0.75" header="0" footer="0"/>
  <pageSetup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topLeftCell="D1" workbookViewId="0">
      <selection activeCell="H18" sqref="H18:H19"/>
    </sheetView>
  </sheetViews>
  <sheetFormatPr baseColWidth="10" defaultColWidth="12.5703125" defaultRowHeight="15" customHeight="1"/>
  <cols>
    <col min="3" max="3" width="46" customWidth="1"/>
    <col min="4" max="4" width="21" customWidth="1"/>
    <col min="5" max="5" width="30.28515625" customWidth="1"/>
    <col min="6" max="6" width="47.140625" customWidth="1"/>
    <col min="7" max="7" width="24.28515625" customWidth="1"/>
    <col min="8" max="8" width="15.5703125" customWidth="1"/>
    <col min="9" max="9" width="22.42578125" hidden="1" customWidth="1"/>
    <col min="11" max="11" width="14.42578125" customWidth="1"/>
    <col min="12" max="12" width="21.140625" customWidth="1"/>
    <col min="13" max="13" width="22.140625" customWidth="1"/>
    <col min="16" max="16" width="16.7109375" customWidth="1"/>
    <col min="17" max="17" width="20.7109375" customWidth="1"/>
    <col min="18" max="18" width="20.85546875" customWidth="1"/>
  </cols>
  <sheetData>
    <row r="1" spans="1:19" ht="15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8"/>
      <c r="N1" s="8"/>
      <c r="O1" s="8"/>
      <c r="P1" s="8"/>
      <c r="Q1" s="8"/>
      <c r="R1" s="8"/>
    </row>
    <row r="2" spans="1:19" ht="15.75" customHeight="1">
      <c r="A2" s="61"/>
      <c r="B2" s="265" t="s">
        <v>196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7"/>
    </row>
    <row r="3" spans="1:19">
      <c r="A3" s="61"/>
      <c r="B3" s="257" t="s">
        <v>33</v>
      </c>
      <c r="C3" s="257" t="s">
        <v>197</v>
      </c>
      <c r="D3" s="257" t="s">
        <v>73</v>
      </c>
      <c r="E3" s="257" t="s">
        <v>74</v>
      </c>
      <c r="F3" s="257" t="s">
        <v>75</v>
      </c>
      <c r="G3" s="257" t="s">
        <v>198</v>
      </c>
      <c r="H3" s="260" t="s">
        <v>38</v>
      </c>
      <c r="I3" s="287" t="s">
        <v>199</v>
      </c>
      <c r="J3" s="288" t="s">
        <v>200</v>
      </c>
      <c r="K3" s="273" t="s">
        <v>201</v>
      </c>
      <c r="L3" s="273" t="s">
        <v>202</v>
      </c>
      <c r="M3" s="273" t="s">
        <v>203</v>
      </c>
      <c r="N3" s="253" t="s">
        <v>39</v>
      </c>
      <c r="O3" s="254"/>
      <c r="P3" s="254"/>
      <c r="Q3" s="251"/>
      <c r="R3" s="257" t="s">
        <v>204</v>
      </c>
      <c r="S3" s="62"/>
    </row>
    <row r="4" spans="1:19" ht="115.5" customHeight="1">
      <c r="A4" s="172"/>
      <c r="B4" s="251"/>
      <c r="C4" s="251"/>
      <c r="D4" s="251"/>
      <c r="E4" s="251"/>
      <c r="F4" s="251"/>
      <c r="G4" s="251"/>
      <c r="H4" s="251"/>
      <c r="I4" s="256"/>
      <c r="J4" s="256"/>
      <c r="K4" s="289"/>
      <c r="L4" s="256"/>
      <c r="M4" s="256"/>
      <c r="N4" s="55" t="s">
        <v>41</v>
      </c>
      <c r="O4" s="55" t="s">
        <v>78</v>
      </c>
      <c r="P4" s="56" t="s">
        <v>79</v>
      </c>
      <c r="Q4" s="25" t="s">
        <v>44</v>
      </c>
      <c r="R4" s="251"/>
      <c r="S4" s="62"/>
    </row>
    <row r="5" spans="1:19" ht="15.75" customHeight="1">
      <c r="A5" s="61"/>
      <c r="B5" s="98" t="s">
        <v>80</v>
      </c>
      <c r="C5" s="173" t="s">
        <v>81</v>
      </c>
      <c r="D5" s="92"/>
      <c r="E5" s="80"/>
      <c r="F5" s="92"/>
      <c r="G5" s="93">
        <v>44927</v>
      </c>
      <c r="H5" s="58">
        <v>19118</v>
      </c>
      <c r="I5" s="174">
        <f>100% -'Cuadro Resumen'!C21</f>
        <v>0.95</v>
      </c>
      <c r="J5" s="174">
        <v>0.21</v>
      </c>
      <c r="K5" s="175">
        <f>H5/(1+J5)</f>
        <v>15800</v>
      </c>
      <c r="L5" s="227">
        <f>K5 * (I5 * J5)</f>
        <v>3152.1</v>
      </c>
      <c r="M5" s="177">
        <f t="shared" ref="M5:M9" si="0">K5+L5</f>
        <v>18952.099999999999</v>
      </c>
      <c r="N5" s="58">
        <v>1</v>
      </c>
      <c r="O5" s="58"/>
      <c r="P5" s="64"/>
      <c r="Q5" s="64"/>
      <c r="R5" s="63">
        <v>44593</v>
      </c>
      <c r="S5" s="62"/>
    </row>
    <row r="6" spans="1:19" ht="15.75" customHeight="1">
      <c r="A6" s="61"/>
      <c r="B6" s="98" t="s">
        <v>82</v>
      </c>
      <c r="C6" s="173" t="s">
        <v>81</v>
      </c>
      <c r="D6" s="92"/>
      <c r="E6" s="80"/>
      <c r="F6" s="92"/>
      <c r="G6" s="93">
        <v>45291</v>
      </c>
      <c r="H6" s="58">
        <v>14.3385</v>
      </c>
      <c r="I6" s="174">
        <f>100% -'Cuadro Resumen'!C21</f>
        <v>0.95</v>
      </c>
      <c r="J6" s="174">
        <v>0.21</v>
      </c>
      <c r="K6" s="175">
        <f t="shared" ref="K6:K24" si="1">H6/(1+J6)</f>
        <v>11.85</v>
      </c>
      <c r="L6" s="227">
        <f t="shared" ref="L6:L24" si="2">K6 * (I6 * J6)</f>
        <v>2.3640749999999997</v>
      </c>
      <c r="M6" s="177">
        <f t="shared" si="0"/>
        <v>14.214074999999999</v>
      </c>
      <c r="N6" s="58">
        <v>500</v>
      </c>
      <c r="O6" s="58"/>
      <c r="P6" s="64"/>
      <c r="Q6" s="64"/>
      <c r="R6" s="63">
        <v>45363</v>
      </c>
      <c r="S6" s="62"/>
    </row>
    <row r="7" spans="1:19" ht="15.75" customHeight="1">
      <c r="A7" s="61"/>
      <c r="B7" s="98" t="s">
        <v>84</v>
      </c>
      <c r="C7" s="173" t="s">
        <v>85</v>
      </c>
      <c r="D7" s="92"/>
      <c r="E7" s="80"/>
      <c r="F7" s="92"/>
      <c r="G7" s="93">
        <v>44562</v>
      </c>
      <c r="H7" s="58">
        <v>299.88</v>
      </c>
      <c r="I7" s="174">
        <f>100% -'Cuadro Resumen'!C21</f>
        <v>0.95</v>
      </c>
      <c r="J7" s="174">
        <v>0.02</v>
      </c>
      <c r="K7" s="175">
        <f t="shared" si="1"/>
        <v>294</v>
      </c>
      <c r="L7" s="227">
        <f t="shared" si="2"/>
        <v>5.5860000000000003</v>
      </c>
      <c r="M7" s="177">
        <f t="shared" si="0"/>
        <v>299.58600000000001</v>
      </c>
      <c r="N7" s="58">
        <v>500</v>
      </c>
      <c r="O7" s="58"/>
      <c r="P7" s="64"/>
      <c r="Q7" s="64"/>
      <c r="R7" s="63">
        <v>45350</v>
      </c>
      <c r="S7" s="62"/>
    </row>
    <row r="8" spans="1:19" ht="15.75" customHeight="1">
      <c r="A8" s="61"/>
      <c r="B8" s="98" t="s">
        <v>86</v>
      </c>
      <c r="C8" s="173" t="s">
        <v>87</v>
      </c>
      <c r="D8" s="92"/>
      <c r="E8" s="80"/>
      <c r="F8" s="92"/>
      <c r="G8" s="93">
        <v>44957</v>
      </c>
      <c r="H8" s="58">
        <v>5389.56</v>
      </c>
      <c r="I8" s="174">
        <f>100% -'Cuadro Resumen'!C21</f>
        <v>0.95</v>
      </c>
      <c r="J8" s="174">
        <v>0.1</v>
      </c>
      <c r="K8" s="175">
        <f t="shared" si="1"/>
        <v>4899.6000000000004</v>
      </c>
      <c r="L8" s="227">
        <f t="shared" si="2"/>
        <v>465.46200000000005</v>
      </c>
      <c r="M8" s="177">
        <f t="shared" si="0"/>
        <v>5365.0620000000008</v>
      </c>
      <c r="N8" s="58">
        <v>500</v>
      </c>
      <c r="O8" s="58"/>
      <c r="P8" s="64"/>
      <c r="Q8" s="64"/>
      <c r="R8" s="63">
        <v>44927</v>
      </c>
      <c r="S8" s="62"/>
    </row>
    <row r="9" spans="1:19" ht="15.75" customHeight="1">
      <c r="A9" s="61"/>
      <c r="B9" s="98" t="s">
        <v>88</v>
      </c>
      <c r="C9" s="173" t="s">
        <v>81</v>
      </c>
      <c r="D9" s="92"/>
      <c r="E9" s="80"/>
      <c r="F9" s="92"/>
      <c r="G9" s="93">
        <v>44926</v>
      </c>
      <c r="H9" s="58">
        <v>5460</v>
      </c>
      <c r="I9" s="174">
        <f>100% -'Cuadro Resumen'!C21</f>
        <v>0.95</v>
      </c>
      <c r="J9" s="174">
        <v>0.3</v>
      </c>
      <c r="K9" s="175">
        <f t="shared" si="1"/>
        <v>4200</v>
      </c>
      <c r="L9" s="227">
        <f t="shared" si="2"/>
        <v>1197</v>
      </c>
      <c r="M9" s="177">
        <f t="shared" si="0"/>
        <v>5397</v>
      </c>
      <c r="N9" s="58">
        <v>500</v>
      </c>
      <c r="O9" s="58"/>
      <c r="P9" s="64"/>
      <c r="Q9" s="64"/>
      <c r="R9" s="63"/>
      <c r="S9" s="62"/>
    </row>
    <row r="10" spans="1:19" ht="15.75" customHeight="1">
      <c r="A10" s="61"/>
      <c r="B10" s="98" t="s">
        <v>89</v>
      </c>
      <c r="C10" s="173" t="s">
        <v>83</v>
      </c>
      <c r="D10" s="92"/>
      <c r="E10" s="80"/>
      <c r="F10" s="92"/>
      <c r="G10" s="93"/>
      <c r="H10" s="58"/>
      <c r="I10" s="174">
        <f>100% -'Cuadro Resumen'!C21</f>
        <v>0.95</v>
      </c>
      <c r="J10" s="174"/>
      <c r="K10" s="175">
        <f t="shared" si="1"/>
        <v>0</v>
      </c>
      <c r="L10" s="227">
        <f t="shared" si="2"/>
        <v>0</v>
      </c>
      <c r="M10" s="178"/>
      <c r="N10" s="58">
        <v>500</v>
      </c>
      <c r="O10" s="58"/>
      <c r="P10" s="64"/>
      <c r="Q10" s="64"/>
      <c r="R10" s="63"/>
      <c r="S10" s="62"/>
    </row>
    <row r="11" spans="1:19" ht="15.75" customHeight="1">
      <c r="A11" s="61"/>
      <c r="B11" s="98" t="s">
        <v>90</v>
      </c>
      <c r="C11" s="173" t="s">
        <v>87</v>
      </c>
      <c r="D11" s="92"/>
      <c r="E11" s="80"/>
      <c r="F11" s="92"/>
      <c r="G11" s="93"/>
      <c r="H11" s="58"/>
      <c r="I11" s="174">
        <f>100% -'Cuadro Resumen'!C21</f>
        <v>0.95</v>
      </c>
      <c r="J11" s="174"/>
      <c r="K11" s="175">
        <f t="shared" si="1"/>
        <v>0</v>
      </c>
      <c r="L11" s="227">
        <f t="shared" si="2"/>
        <v>0</v>
      </c>
      <c r="M11" s="178"/>
      <c r="N11" s="58"/>
      <c r="O11" s="58"/>
      <c r="P11" s="64"/>
      <c r="Q11" s="64"/>
      <c r="R11" s="63"/>
      <c r="S11" s="62"/>
    </row>
    <row r="12" spans="1:19" ht="15.75" customHeight="1">
      <c r="A12" s="61"/>
      <c r="B12" s="98" t="s">
        <v>91</v>
      </c>
      <c r="C12" s="173" t="s">
        <v>85</v>
      </c>
      <c r="D12" s="92"/>
      <c r="E12" s="80"/>
      <c r="F12" s="92"/>
      <c r="G12" s="93"/>
      <c r="H12" s="58"/>
      <c r="I12" s="174">
        <f>100% -'Cuadro Resumen'!C21</f>
        <v>0.95</v>
      </c>
      <c r="J12" s="174"/>
      <c r="K12" s="175">
        <f t="shared" si="1"/>
        <v>0</v>
      </c>
      <c r="L12" s="227">
        <f t="shared" si="2"/>
        <v>0</v>
      </c>
      <c r="M12" s="178"/>
      <c r="N12" s="58"/>
      <c r="O12" s="58"/>
      <c r="P12" s="64"/>
      <c r="Q12" s="64"/>
      <c r="R12" s="63"/>
      <c r="S12" s="62"/>
    </row>
    <row r="13" spans="1:19" ht="15.75" customHeight="1">
      <c r="A13" s="61"/>
      <c r="B13" s="98" t="s">
        <v>92</v>
      </c>
      <c r="C13" s="173" t="s">
        <v>83</v>
      </c>
      <c r="D13" s="92"/>
      <c r="E13" s="80"/>
      <c r="F13" s="92"/>
      <c r="G13" s="93"/>
      <c r="H13" s="58"/>
      <c r="I13" s="174">
        <f>100% -'Cuadro Resumen'!C21</f>
        <v>0.95</v>
      </c>
      <c r="J13" s="174"/>
      <c r="K13" s="175">
        <f t="shared" si="1"/>
        <v>0</v>
      </c>
      <c r="L13" s="227">
        <f t="shared" si="2"/>
        <v>0</v>
      </c>
      <c r="M13" s="178"/>
      <c r="N13" s="58"/>
      <c r="O13" s="58"/>
      <c r="P13" s="64"/>
      <c r="Q13" s="64"/>
      <c r="R13" s="63"/>
      <c r="S13" s="62"/>
    </row>
    <row r="14" spans="1:19" ht="15.75" customHeight="1">
      <c r="A14" s="61"/>
      <c r="B14" s="98" t="s">
        <v>93</v>
      </c>
      <c r="C14" s="173" t="s">
        <v>81</v>
      </c>
      <c r="D14" s="92"/>
      <c r="E14" s="80"/>
      <c r="F14" s="92"/>
      <c r="G14" s="93"/>
      <c r="H14" s="58"/>
      <c r="I14" s="174">
        <f>100% -'Cuadro Resumen'!C21</f>
        <v>0.95</v>
      </c>
      <c r="J14" s="174"/>
      <c r="K14" s="175">
        <f t="shared" si="1"/>
        <v>0</v>
      </c>
      <c r="L14" s="227">
        <f t="shared" si="2"/>
        <v>0</v>
      </c>
      <c r="M14" s="178"/>
      <c r="N14" s="58"/>
      <c r="O14" s="58"/>
      <c r="P14" s="64"/>
      <c r="Q14" s="64"/>
      <c r="R14" s="63"/>
      <c r="S14" s="62"/>
    </row>
    <row r="15" spans="1:19" ht="15.75" customHeight="1">
      <c r="A15" s="61"/>
      <c r="B15" s="98" t="s">
        <v>94</v>
      </c>
      <c r="C15" s="173" t="s">
        <v>83</v>
      </c>
      <c r="D15" s="92"/>
      <c r="E15" s="80"/>
      <c r="F15" s="92"/>
      <c r="G15" s="93"/>
      <c r="H15" s="58"/>
      <c r="I15" s="174">
        <f>100% -'Cuadro Resumen'!C21</f>
        <v>0.95</v>
      </c>
      <c r="J15" s="174"/>
      <c r="K15" s="175">
        <f t="shared" si="1"/>
        <v>0</v>
      </c>
      <c r="L15" s="227">
        <f t="shared" si="2"/>
        <v>0</v>
      </c>
      <c r="M15" s="178"/>
      <c r="N15" s="58"/>
      <c r="O15" s="58"/>
      <c r="P15" s="64"/>
      <c r="Q15" s="64"/>
      <c r="R15" s="63"/>
      <c r="S15" s="62"/>
    </row>
    <row r="16" spans="1:19" ht="15.75" customHeight="1">
      <c r="A16" s="61"/>
      <c r="B16" s="98" t="s">
        <v>95</v>
      </c>
      <c r="C16" s="173" t="s">
        <v>87</v>
      </c>
      <c r="D16" s="92"/>
      <c r="E16" s="80"/>
      <c r="F16" s="92"/>
      <c r="G16" s="93"/>
      <c r="H16" s="58"/>
      <c r="I16" s="174">
        <f>100% -'Cuadro Resumen'!C21</f>
        <v>0.95</v>
      </c>
      <c r="J16" s="174"/>
      <c r="K16" s="175">
        <f t="shared" si="1"/>
        <v>0</v>
      </c>
      <c r="L16" s="227">
        <f t="shared" si="2"/>
        <v>0</v>
      </c>
      <c r="M16" s="178"/>
      <c r="N16" s="58"/>
      <c r="O16" s="58"/>
      <c r="P16" s="64"/>
      <c r="Q16" s="64"/>
      <c r="R16" s="63"/>
      <c r="S16" s="62"/>
    </row>
    <row r="17" spans="1:19" ht="15.75" customHeight="1">
      <c r="A17" s="61"/>
      <c r="B17" s="179" t="s">
        <v>96</v>
      </c>
      <c r="C17" s="173" t="s">
        <v>83</v>
      </c>
      <c r="D17" s="92"/>
      <c r="E17" s="80"/>
      <c r="F17" s="92"/>
      <c r="G17" s="93"/>
      <c r="H17" s="58"/>
      <c r="I17" s="174">
        <f>100% -'Cuadro Resumen'!C21</f>
        <v>0.95</v>
      </c>
      <c r="J17" s="174"/>
      <c r="K17" s="175">
        <f t="shared" si="1"/>
        <v>0</v>
      </c>
      <c r="L17" s="227">
        <f t="shared" si="2"/>
        <v>0</v>
      </c>
      <c r="M17" s="178"/>
      <c r="N17" s="58">
        <v>3000</v>
      </c>
      <c r="O17" s="58"/>
      <c r="P17" s="64"/>
      <c r="Q17" s="64"/>
      <c r="R17" s="63"/>
      <c r="S17" s="62"/>
    </row>
    <row r="18" spans="1:19" ht="15.75" customHeight="1">
      <c r="A18" s="61"/>
      <c r="B18" s="180" t="s">
        <v>97</v>
      </c>
      <c r="C18" s="173" t="s">
        <v>85</v>
      </c>
      <c r="D18" s="92"/>
      <c r="E18" s="80"/>
      <c r="F18" s="92"/>
      <c r="G18" s="93"/>
      <c r="H18" s="58"/>
      <c r="I18" s="174">
        <f>100% -'Cuadro Resumen'!C21</f>
        <v>0.95</v>
      </c>
      <c r="J18" s="174"/>
      <c r="K18" s="175">
        <f t="shared" si="1"/>
        <v>0</v>
      </c>
      <c r="L18" s="227">
        <f t="shared" si="2"/>
        <v>0</v>
      </c>
      <c r="M18" s="178"/>
      <c r="N18" s="58"/>
      <c r="O18" s="58"/>
      <c r="P18" s="64"/>
      <c r="Q18" s="64"/>
      <c r="R18" s="63"/>
      <c r="S18" s="62"/>
    </row>
    <row r="19" spans="1:19" ht="15.75" customHeight="1">
      <c r="A19" s="61"/>
      <c r="B19" s="179" t="s">
        <v>98</v>
      </c>
      <c r="C19" s="173" t="s">
        <v>81</v>
      </c>
      <c r="D19" s="92"/>
      <c r="E19" s="80"/>
      <c r="F19" s="92"/>
      <c r="G19" s="93"/>
      <c r="H19" s="58"/>
      <c r="I19" s="174">
        <f>100% -'Cuadro Resumen'!C21</f>
        <v>0.95</v>
      </c>
      <c r="J19" s="174"/>
      <c r="K19" s="175">
        <f t="shared" si="1"/>
        <v>0</v>
      </c>
      <c r="L19" s="227">
        <f t="shared" si="2"/>
        <v>0</v>
      </c>
      <c r="M19" s="178"/>
      <c r="N19" s="58"/>
      <c r="O19" s="58"/>
      <c r="P19" s="64"/>
      <c r="Q19" s="64"/>
      <c r="R19" s="63"/>
      <c r="S19" s="62"/>
    </row>
    <row r="20" spans="1:19" ht="15.75" customHeight="1">
      <c r="A20" s="61"/>
      <c r="B20" s="180" t="s">
        <v>99</v>
      </c>
      <c r="C20" s="173" t="s">
        <v>81</v>
      </c>
      <c r="D20" s="92"/>
      <c r="E20" s="80"/>
      <c r="F20" s="92"/>
      <c r="G20" s="93"/>
      <c r="H20" s="58"/>
      <c r="I20" s="174">
        <f>100% -'Cuadro Resumen'!C21</f>
        <v>0.95</v>
      </c>
      <c r="J20" s="174"/>
      <c r="K20" s="175">
        <f t="shared" si="1"/>
        <v>0</v>
      </c>
      <c r="L20" s="227">
        <f t="shared" si="2"/>
        <v>0</v>
      </c>
      <c r="M20" s="178"/>
      <c r="N20" s="58"/>
      <c r="O20" s="58"/>
      <c r="P20" s="64"/>
      <c r="Q20" s="64"/>
      <c r="R20" s="63"/>
      <c r="S20" s="62"/>
    </row>
    <row r="21" spans="1:19" ht="15.75" customHeight="1">
      <c r="A21" s="61"/>
      <c r="B21" s="179" t="s">
        <v>100</v>
      </c>
      <c r="C21" s="173" t="s">
        <v>83</v>
      </c>
      <c r="D21" s="92"/>
      <c r="E21" s="80"/>
      <c r="F21" s="92"/>
      <c r="G21" s="93"/>
      <c r="H21" s="58"/>
      <c r="I21" s="174">
        <f>100% -'Cuadro Resumen'!C21</f>
        <v>0.95</v>
      </c>
      <c r="J21" s="174"/>
      <c r="K21" s="175">
        <f t="shared" si="1"/>
        <v>0</v>
      </c>
      <c r="L21" s="227">
        <f t="shared" si="2"/>
        <v>0</v>
      </c>
      <c r="M21" s="178"/>
      <c r="N21" s="58"/>
      <c r="O21" s="58"/>
      <c r="P21" s="64"/>
      <c r="Q21" s="64"/>
      <c r="R21" s="63"/>
      <c r="S21" s="62"/>
    </row>
    <row r="22" spans="1:19" ht="15.75" customHeight="1">
      <c r="A22" s="61"/>
      <c r="B22" s="180" t="s">
        <v>101</v>
      </c>
      <c r="C22" s="173" t="s">
        <v>81</v>
      </c>
      <c r="D22" s="92"/>
      <c r="E22" s="80"/>
      <c r="F22" s="92"/>
      <c r="G22" s="93"/>
      <c r="H22" s="58"/>
      <c r="I22" s="174">
        <f>100% -'Cuadro Resumen'!C21</f>
        <v>0.95</v>
      </c>
      <c r="J22" s="174"/>
      <c r="K22" s="175">
        <f t="shared" si="1"/>
        <v>0</v>
      </c>
      <c r="L22" s="227">
        <f t="shared" si="2"/>
        <v>0</v>
      </c>
      <c r="M22" s="178"/>
      <c r="N22" s="58"/>
      <c r="O22" s="58"/>
      <c r="P22" s="64"/>
      <c r="Q22" s="64"/>
      <c r="R22" s="63"/>
      <c r="S22" s="62"/>
    </row>
    <row r="23" spans="1:19" ht="15.75" customHeight="1">
      <c r="A23" s="61"/>
      <c r="B23" s="179" t="s">
        <v>102</v>
      </c>
      <c r="C23" s="173" t="s">
        <v>85</v>
      </c>
      <c r="D23" s="92"/>
      <c r="E23" s="80"/>
      <c r="F23" s="92"/>
      <c r="G23" s="93"/>
      <c r="H23" s="58"/>
      <c r="I23" s="174">
        <f>100% -'Cuadro Resumen'!C21</f>
        <v>0.95</v>
      </c>
      <c r="J23" s="174"/>
      <c r="K23" s="175">
        <f t="shared" si="1"/>
        <v>0</v>
      </c>
      <c r="L23" s="227">
        <f t="shared" si="2"/>
        <v>0</v>
      </c>
      <c r="M23" s="178"/>
      <c r="N23" s="58"/>
      <c r="O23" s="58"/>
      <c r="P23" s="64"/>
      <c r="Q23" s="64"/>
      <c r="R23" s="63"/>
      <c r="S23" s="62"/>
    </row>
    <row r="24" spans="1:19" ht="15.75" customHeight="1">
      <c r="A24" s="61"/>
      <c r="B24" s="65" t="s">
        <v>103</v>
      </c>
      <c r="C24" s="178" t="s">
        <v>87</v>
      </c>
      <c r="D24" s="92"/>
      <c r="E24" s="97"/>
      <c r="F24" s="92"/>
      <c r="G24" s="93"/>
      <c r="H24" s="58"/>
      <c r="I24" s="174">
        <f>100% -'Cuadro Resumen'!C21</f>
        <v>0.95</v>
      </c>
      <c r="J24" s="174"/>
      <c r="K24" s="175">
        <f t="shared" si="1"/>
        <v>0</v>
      </c>
      <c r="L24" s="227">
        <f t="shared" si="2"/>
        <v>0</v>
      </c>
      <c r="M24" s="178"/>
      <c r="N24" s="58"/>
      <c r="O24" s="58"/>
      <c r="P24" s="64"/>
      <c r="Q24" s="64"/>
      <c r="R24" s="63"/>
      <c r="S24" s="62"/>
    </row>
    <row r="25" spans="1:19" ht="15.75" customHeight="1">
      <c r="A25" s="21"/>
      <c r="B25" s="95"/>
      <c r="C25" s="72"/>
      <c r="D25" s="72"/>
      <c r="E25" s="101"/>
      <c r="F25" s="106" t="s">
        <v>104</v>
      </c>
      <c r="G25" s="181"/>
      <c r="H25" s="69">
        <f>SUM(H5:H24)</f>
        <v>30281.778500000004</v>
      </c>
      <c r="I25" s="182"/>
      <c r="J25" s="182"/>
      <c r="K25" s="182"/>
      <c r="L25" s="176"/>
      <c r="M25" s="69">
        <f t="shared" ref="M25:Q25" si="3">SUM(M5:M24)</f>
        <v>30027.962074999999</v>
      </c>
      <c r="N25" s="69">
        <f t="shared" si="3"/>
        <v>5501</v>
      </c>
      <c r="O25" s="69">
        <f t="shared" si="3"/>
        <v>0</v>
      </c>
      <c r="P25" s="69">
        <f t="shared" si="3"/>
        <v>0</v>
      </c>
      <c r="Q25" s="69">
        <f t="shared" si="3"/>
        <v>0</v>
      </c>
      <c r="R25" s="71"/>
      <c r="S25" s="62"/>
    </row>
    <row r="26" spans="1:19" ht="15.75" customHeight="1">
      <c r="A26" s="21"/>
      <c r="B26" s="72"/>
      <c r="C26" s="72"/>
      <c r="D26" s="72"/>
      <c r="E26" s="99"/>
      <c r="F26" s="269" t="s">
        <v>105</v>
      </c>
      <c r="G26" s="234"/>
      <c r="H26" s="183"/>
      <c r="I26" s="184">
        <f>SUMIF(C5:C997,"Dietas gastos de viaje y seguros de accidente",I5:I997)</f>
        <v>6.65</v>
      </c>
      <c r="J26" s="184"/>
      <c r="K26" s="184"/>
      <c r="L26" s="183"/>
      <c r="M26" s="185"/>
      <c r="N26" s="176">
        <f>SUMIF(C5:C997,"Dietas gastos de viaje y seguros de accidente",N5:N997)</f>
        <v>1001</v>
      </c>
      <c r="O26" s="72"/>
      <c r="P26" s="72"/>
      <c r="Q26" s="72"/>
      <c r="R26" s="72"/>
      <c r="S26" s="62"/>
    </row>
    <row r="27" spans="1:19" ht="15.75" customHeight="1">
      <c r="A27" s="21"/>
      <c r="B27" s="72"/>
      <c r="C27" s="72"/>
      <c r="D27" s="72"/>
      <c r="E27" s="100"/>
      <c r="F27" s="270" t="s">
        <v>106</v>
      </c>
      <c r="G27" s="234"/>
      <c r="H27" s="183"/>
      <c r="I27" s="184">
        <f>SUMIF(C5:C997,"Gastos de difusión",I5:I997)</f>
        <v>4.75</v>
      </c>
      <c r="J27" s="184"/>
      <c r="K27" s="184"/>
      <c r="L27" s="183"/>
      <c r="M27" s="185"/>
      <c r="N27" s="176">
        <f>SUMIF(C5:C997,"Gastos de difusión",N5:N997)</f>
        <v>3500</v>
      </c>
      <c r="O27" s="72"/>
      <c r="P27" s="72"/>
      <c r="Q27" s="72"/>
      <c r="R27" s="72"/>
      <c r="S27" s="62"/>
    </row>
    <row r="28" spans="1:19" ht="15.75" customHeight="1">
      <c r="A28" s="21"/>
      <c r="B28" s="21"/>
      <c r="C28" s="21"/>
      <c r="D28" s="21"/>
      <c r="E28" s="21"/>
      <c r="F28" s="21"/>
      <c r="G28" s="86"/>
      <c r="H28" s="86"/>
      <c r="I28" s="87"/>
      <c r="J28" s="87"/>
      <c r="K28" s="87"/>
      <c r="L28" s="86"/>
      <c r="M28" s="8"/>
      <c r="N28" s="8"/>
      <c r="O28" s="8"/>
      <c r="P28" s="8"/>
      <c r="Q28" s="8"/>
      <c r="R28" s="8"/>
    </row>
    <row r="29" spans="1:19" ht="15.75" customHeight="1">
      <c r="A29" s="2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9" ht="15.75" customHeight="1">
      <c r="A30" s="21"/>
      <c r="B30" s="8"/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9" ht="15.75" customHeight="1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9" ht="15.75" customHeight="1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5.75" customHeight="1"/>
    <row r="37" spans="1:18" ht="15.75" customHeight="1"/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/>
    <row r="43" spans="1:18" ht="15.75" customHeight="1"/>
    <row r="44" spans="1:18" ht="15.75" customHeight="1"/>
    <row r="45" spans="1:18" ht="15.75" customHeight="1"/>
    <row r="46" spans="1:18" ht="15.75" customHeight="1"/>
    <row r="47" spans="1:18" ht="15.75" customHeight="1"/>
    <row r="48" spans="1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7">
    <mergeCell ref="H3:H4"/>
    <mergeCell ref="I3:I4"/>
    <mergeCell ref="F26:G26"/>
    <mergeCell ref="F27:G27"/>
    <mergeCell ref="J3:J4"/>
    <mergeCell ref="B2:R2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Q3"/>
    <mergeCell ref="R3:R4"/>
  </mergeCells>
  <conditionalFormatting sqref="H5:H24">
    <cfRule type="expression" dxfId="2" priority="1">
      <formula>SUM(N5:Q5)&gt;H5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Instrucciones</vt:lpstr>
      <vt:lpstr>GPersonal</vt:lpstr>
      <vt:lpstr>Certif.Personal</vt:lpstr>
      <vt:lpstr>GActividades</vt:lpstr>
      <vt:lpstr>GGenerales</vt:lpstr>
      <vt:lpstr>GInversión</vt:lpstr>
      <vt:lpstr>Calculadora topes salariales</vt:lpstr>
      <vt:lpstr>Calculadora límites presupuesto</vt:lpstr>
      <vt:lpstr>GActividades (IVA recup)</vt:lpstr>
      <vt:lpstr>GGenerales (IVA recup)</vt:lpstr>
      <vt:lpstr>GInversion (IVA recup)</vt:lpstr>
      <vt:lpstr>Cuadro 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LORENZO PIEDRAFITA ABIZANDA</dc:creator>
  <cp:lastModifiedBy>Administrador</cp:lastModifiedBy>
  <cp:lastPrinted>2024-03-19T14:37:06Z</cp:lastPrinted>
  <dcterms:created xsi:type="dcterms:W3CDTF">2025-02-14T12:26:24Z</dcterms:created>
  <dcterms:modified xsi:type="dcterms:W3CDTF">2025-02-17T08:14:01Z</dcterms:modified>
</cp:coreProperties>
</file>