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ipallares\Desktop\"/>
    </mc:Choice>
  </mc:AlternateContent>
  <bookViews>
    <workbookView xWindow="0" yWindow="0" windowWidth="23040" windowHeight="9336" firstSheet="4"/>
  </bookViews>
  <sheets>
    <sheet name="ÍNDICE" sheetId="21" r:id="rId1"/>
    <sheet name="T.1" sheetId="1" r:id="rId2"/>
    <sheet name="T.2" sheetId="18" r:id="rId3"/>
    <sheet name="T.3" sheetId="22" r:id="rId4"/>
    <sheet name="T.4" sheetId="3" r:id="rId5"/>
    <sheet name="T.5" sheetId="4" r:id="rId6"/>
    <sheet name="T.6" sheetId="6" r:id="rId7"/>
    <sheet name="T.7" sheetId="9" r:id="rId8"/>
    <sheet name="T.8" sheetId="10" r:id="rId9"/>
    <sheet name="T.9" sheetId="11" r:id="rId10"/>
    <sheet name="T.10" sheetId="12" r:id="rId11"/>
    <sheet name="T.11" sheetId="13" r:id="rId12"/>
    <sheet name="T.12" sheetId="14" r:id="rId13"/>
    <sheet name="T.13" sheetId="15" r:id="rId14"/>
    <sheet name="T.14" sheetId="16" r:id="rId15"/>
    <sheet name="T.15" sheetId="17" r:id="rId16"/>
    <sheet name="T.16" sheetId="20" r:id="rId17"/>
    <sheet name="T.17" sheetId="23" r:id="rId18"/>
    <sheet name="T.18" sheetId="24" r:id="rId19"/>
    <sheet name="T.19" sheetId="25" r:id="rId20"/>
    <sheet name="T.20" sheetId="26" r:id="rId21"/>
  </sheets>
  <externalReferences>
    <externalReference r:id="rId22"/>
    <externalReference r:id="rId23"/>
    <externalReference r:id="rId24"/>
    <externalReference r:id="rId25"/>
    <externalReference r:id="rId26"/>
    <externalReference r:id="rId2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7" i="25" l="1"/>
  <c r="L76" i="25"/>
  <c r="L75" i="25"/>
  <c r="L74" i="25"/>
  <c r="L16" i="25"/>
  <c r="L17" i="25"/>
  <c r="N19" i="24"/>
  <c r="M19" i="24"/>
  <c r="K5" i="23"/>
  <c r="N7" i="20"/>
  <c r="M8" i="16"/>
  <c r="M4" i="13"/>
  <c r="M15" i="13" s="1"/>
  <c r="N27" i="12"/>
  <c r="N26" i="11"/>
  <c r="M9" i="18"/>
  <c r="M36" i="1" l="1"/>
  <c r="I6" i="23" l="1"/>
  <c r="I5" i="23"/>
  <c r="H5" i="23"/>
  <c r="G5" i="23"/>
  <c r="F5" i="23"/>
  <c r="D5" i="23"/>
  <c r="C5" i="23"/>
  <c r="B5" i="23"/>
  <c r="I4" i="23"/>
  <c r="I3" i="23"/>
  <c r="L8" i="16"/>
  <c r="K8" i="16"/>
  <c r="J8" i="16"/>
  <c r="I8" i="16"/>
  <c r="H8" i="16"/>
  <c r="G8" i="16"/>
  <c r="F8" i="16"/>
  <c r="E8" i="16"/>
  <c r="D8" i="16"/>
  <c r="C8" i="16"/>
  <c r="B8" i="16"/>
  <c r="G7" i="16"/>
  <c r="D7" i="16"/>
  <c r="G6" i="16"/>
  <c r="D6" i="16"/>
  <c r="G5" i="16"/>
  <c r="D5" i="16"/>
  <c r="R9" i="15"/>
  <c r="Q9" i="15"/>
  <c r="P9" i="15"/>
  <c r="O9" i="15"/>
  <c r="N9" i="15"/>
  <c r="M9" i="15"/>
  <c r="L9" i="15"/>
  <c r="K9" i="15"/>
  <c r="J9" i="15"/>
  <c r="I9" i="15"/>
  <c r="H9" i="15"/>
  <c r="F9" i="15"/>
  <c r="E9" i="15"/>
  <c r="D9" i="15"/>
  <c r="C9" i="15"/>
  <c r="B9" i="15"/>
  <c r="R10" i="14"/>
  <c r="Q10" i="14"/>
  <c r="P10" i="14"/>
  <c r="O10" i="14"/>
  <c r="N10" i="14"/>
  <c r="M10" i="14"/>
  <c r="L10" i="14"/>
  <c r="K10" i="14"/>
  <c r="J10" i="14"/>
  <c r="K9" i="14"/>
  <c r="K6" i="14"/>
  <c r="K12" i="14" s="1"/>
  <c r="K5" i="14"/>
  <c r="M45" i="13"/>
  <c r="L15" i="13"/>
  <c r="K15" i="13"/>
  <c r="J15" i="13"/>
  <c r="I15" i="13"/>
  <c r="H15" i="13"/>
  <c r="G15" i="13"/>
  <c r="F15" i="13"/>
  <c r="E15" i="13"/>
  <c r="D15" i="13"/>
  <c r="C15" i="13"/>
  <c r="M27" i="12"/>
  <c r="L27" i="12"/>
  <c r="K27" i="12"/>
  <c r="J27" i="12"/>
  <c r="I27" i="12"/>
  <c r="H27" i="12"/>
  <c r="G27" i="12"/>
  <c r="F27" i="12"/>
  <c r="E27" i="12"/>
  <c r="D27" i="12"/>
  <c r="C27" i="12"/>
  <c r="M26" i="11"/>
  <c r="L26" i="11"/>
  <c r="K26" i="11"/>
  <c r="J26" i="11"/>
  <c r="I26" i="11"/>
  <c r="H26" i="11"/>
  <c r="G26" i="11"/>
  <c r="F26" i="11"/>
  <c r="E26" i="11"/>
  <c r="D26" i="11"/>
  <c r="C26" i="11"/>
  <c r="E11" i="4"/>
  <c r="E9" i="4"/>
  <c r="L17" i="3"/>
  <c r="K17" i="3"/>
  <c r="J17" i="3"/>
  <c r="I17" i="3"/>
  <c r="H17" i="3"/>
  <c r="G17" i="3"/>
  <c r="F17" i="3"/>
  <c r="E17" i="3"/>
  <c r="D17" i="3"/>
  <c r="C17" i="3"/>
  <c r="B17" i="3"/>
  <c r="L36" i="1"/>
  <c r="K36" i="1"/>
  <c r="J36" i="1"/>
  <c r="I36" i="1"/>
  <c r="H36" i="1"/>
  <c r="G36" i="1"/>
  <c r="F36" i="1"/>
  <c r="E36" i="1"/>
  <c r="D36" i="1"/>
  <c r="C36" i="1"/>
  <c r="B36" i="1"/>
</calcChain>
</file>

<file path=xl/sharedStrings.xml><?xml version="1.0" encoding="utf-8"?>
<sst xmlns="http://schemas.openxmlformats.org/spreadsheetml/2006/main" count="1430" uniqueCount="873">
  <si>
    <t>Comarca</t>
  </si>
  <si>
    <t>La Jacetania</t>
  </si>
  <si>
    <t>Alto Gállego</t>
  </si>
  <si>
    <t>Hoya de Huesca</t>
  </si>
  <si>
    <t>Sobrarbe</t>
  </si>
  <si>
    <t>Ribagorza</t>
  </si>
  <si>
    <t>Somontano de Barbastro</t>
  </si>
  <si>
    <t>Cinca Medio</t>
  </si>
  <si>
    <t>La Litera</t>
  </si>
  <si>
    <t>Bajo Cinca</t>
  </si>
  <si>
    <t>Monegros</t>
  </si>
  <si>
    <t>Cinco Villas</t>
  </si>
  <si>
    <t>Tarazona y el Moncayo</t>
  </si>
  <si>
    <t>Campo de Borja</t>
  </si>
  <si>
    <t>Ribera Alta del Ebro</t>
  </si>
  <si>
    <t>Aranda</t>
  </si>
  <si>
    <t>Valdejalón</t>
  </si>
  <si>
    <t>Comunidad de Calatayud</t>
  </si>
  <si>
    <t>Campo de Daroca</t>
  </si>
  <si>
    <t>Zaragoza</t>
  </si>
  <si>
    <t>Ribera Baja del Ebro</t>
  </si>
  <si>
    <t>Campo de Cariñena</t>
  </si>
  <si>
    <t>Campo de Belchite</t>
  </si>
  <si>
    <t>Bajo Aragón-Caspe</t>
  </si>
  <si>
    <t>Bajo Martín</t>
  </si>
  <si>
    <t>Andorra-Sierra de Arcos</t>
  </si>
  <si>
    <t>Bajo Aragón</t>
  </si>
  <si>
    <t>Matarraña</t>
  </si>
  <si>
    <t>Jiloca</t>
  </si>
  <si>
    <t>Cuencas Mineras</t>
  </si>
  <si>
    <t>Comunidad de Teruel</t>
  </si>
  <si>
    <t>Maestrazgo</t>
  </si>
  <si>
    <t>Sierra de Albarracín</t>
  </si>
  <si>
    <t>Gúdar-Javalambre</t>
  </si>
  <si>
    <t>TOTAL</t>
  </si>
  <si>
    <t>Huesca</t>
  </si>
  <si>
    <t>Otros</t>
  </si>
  <si>
    <t>Toneladas / año</t>
  </si>
  <si>
    <t>Número de contenedores</t>
  </si>
  <si>
    <t>Número de municipios atendidos</t>
  </si>
  <si>
    <t>Número de habitantes en Aragón (padrón a 1 enero de 2010)</t>
  </si>
  <si>
    <t>Número de habitantes atendidos (*)</t>
  </si>
  <si>
    <t>% habitantes atendidos</t>
  </si>
  <si>
    <t>Kg / habitante atendido y año</t>
  </si>
  <si>
    <t>Ratio contenedores (habitante / contenedor)</t>
  </si>
  <si>
    <t>Capacidad total de contenedores instalados (m3) (**)</t>
  </si>
  <si>
    <t>(*) Habitante atendido: aquel habitante que pertenece a un municipio que dispone de contenedores en vía pública a 31 de diciembre, donde se han recogido kilos en el año contabilizado, independientemente de la firma o no del convenio de adhesión</t>
  </si>
  <si>
    <t>(**) Dato estimado.</t>
  </si>
  <si>
    <t>Número de habitantes atendidos</t>
  </si>
  <si>
    <t>Número de habitantes de Aragón</t>
  </si>
  <si>
    <r>
      <t>Habitantes atendidos</t>
    </r>
    <r>
      <rPr>
        <b/>
        <vertAlign val="superscript"/>
        <sz val="10"/>
        <rFont val="Arial"/>
        <family val="2"/>
      </rPr>
      <t xml:space="preserve"> (*)</t>
    </r>
  </si>
  <si>
    <t>Kg / habitantes atendidos y año</t>
  </si>
  <si>
    <t>Tasa de reciclado (%)</t>
  </si>
  <si>
    <t>Ratio contenedores (habitante atendido / contenedor)</t>
  </si>
  <si>
    <t>Capacidad total de contenedores instalados (m3)</t>
  </si>
  <si>
    <t>Fuente: ECOEMBES e INE. Elaborado por la Dirección General de Calidad Ambiental.</t>
  </si>
  <si>
    <t>Número de habitantes atendidos (hab)</t>
  </si>
  <si>
    <r>
      <t>Número de habitantes atendidos</t>
    </r>
    <r>
      <rPr>
        <vertAlign val="superscript"/>
        <sz val="10"/>
        <rFont val="Arial"/>
        <family val="2"/>
      </rPr>
      <t xml:space="preserve"> (*)</t>
    </r>
  </si>
  <si>
    <r>
      <t>Capacidad total de contenedores instalados (m</t>
    </r>
    <r>
      <rPr>
        <vertAlign val="superscript"/>
        <sz val="10"/>
        <rFont val="Arial"/>
        <family val="2"/>
      </rPr>
      <t>3</t>
    </r>
    <r>
      <rPr>
        <sz val="10"/>
        <rFont val="Arial"/>
        <family val="2"/>
      </rPr>
      <t xml:space="preserve">) </t>
    </r>
  </si>
  <si>
    <t xml:space="preserve">Tabla 1.4.11 Recogida de envases ligeros en Aragón. </t>
  </si>
  <si>
    <t>Código LER</t>
  </si>
  <si>
    <t>Cantidad de residuos no peligrosos (toneladas)</t>
  </si>
  <si>
    <t>01</t>
  </si>
  <si>
    <t>Residuos de la prospección, extracción de minas y canteras y tratamientos físicos y químicos de minerales</t>
  </si>
  <si>
    <t>02</t>
  </si>
  <si>
    <t>Residuos de la agricultura, horticultura, acuicultura, silvicultura, caza y pesca; residuos de la preparación y elaboración de alimentos</t>
  </si>
  <si>
    <t>03</t>
  </si>
  <si>
    <t>Residuos de la transformación de la madera y de la producción de tableros y muebles, pasta de papel, papel y cartón</t>
  </si>
  <si>
    <t>04</t>
  </si>
  <si>
    <t>Residuos de las industrias del cuero, de la piel y textil</t>
  </si>
  <si>
    <t>05</t>
  </si>
  <si>
    <t>Residuos del refino de petróleo, purificación del gas natural y tratamiento pirolítico del carbón</t>
  </si>
  <si>
    <t>06</t>
  </si>
  <si>
    <t>Residuos de procesos químicos inorgánicos</t>
  </si>
  <si>
    <t>07</t>
  </si>
  <si>
    <t>Residuos de procesos químicos orgánicos</t>
  </si>
  <si>
    <t>08</t>
  </si>
  <si>
    <t>Residuos de la fabricación, formulación, distribución y utilización (FFDU) de revestimientos (pinturas, barnices y esmaltes vítreos), adhesivos, sellantes y tintas de impresión</t>
  </si>
  <si>
    <t>09</t>
  </si>
  <si>
    <t>Residuos de la industria fotográfica</t>
  </si>
  <si>
    <t>Residuos de procesos térmicos</t>
  </si>
  <si>
    <t>Residuos del tratamiento químico de superficie y del recubrimiento de metales y otros materiales; residuos de la hidrometalurgia no férrea</t>
  </si>
  <si>
    <t>Residuos del moldeado y del tratamiento físico y mecánico de superficie de metales y plásticos</t>
  </si>
  <si>
    <t>Residuos de aceites y de combustibles líquidos (excepto los aceites comestibles y los de los capítulos 05, 12 y 19)</t>
  </si>
  <si>
    <t>Residuos de disolventes, refrigerantes y propelentes orgánicos (excepto los de los capítulos 07 y 08)</t>
  </si>
  <si>
    <t>Residuos de envases; absorbentes, trapos de limpieza; materiales de filtración y ropas de protección no especificados en otra categoría</t>
  </si>
  <si>
    <t>Residuos no especificados en otro capítulo de la lista</t>
  </si>
  <si>
    <t>Residuos de la construcción y demolición (incluida la tierra excavada de zonas contaminadas)</t>
  </si>
  <si>
    <t>Residuos de servicios médicos o veterinarios o de investigación asociada (salvo los residuos de cocina y de restaurante no procedentes directamente de la prestación de cuidados sanitarios)</t>
  </si>
  <si>
    <t>Residuos de las instalaciones para el tratamiento de residuos, de las plantas externas de tratamiento de aguas residuales y de la preparación de agua para consumo humano y de agua para uso industrial</t>
  </si>
  <si>
    <t>Residuos municipales (residuos domésticos y residuos asimilables procedentes de los comercios, industrias e instituciones), incluidas las fracciones recogidas selectivamente</t>
  </si>
  <si>
    <t>Cantidad de residuos (toneladas)</t>
  </si>
  <si>
    <t>5. Alumbrado</t>
  </si>
  <si>
    <t>6  Herramientas</t>
  </si>
  <si>
    <t>1. Grandes electrodomésticos</t>
  </si>
  <si>
    <t>3. Equipos de informática y telecomunicaciones</t>
  </si>
  <si>
    <t>4. Electrónica consumo</t>
  </si>
  <si>
    <t>7. Juguetes o equipos deportivos</t>
  </si>
  <si>
    <t>8. Aparatos médicos</t>
  </si>
  <si>
    <t>9. Instrumentos de vigilancia y control</t>
  </si>
  <si>
    <t>10. Máquinas expendedoras</t>
  </si>
  <si>
    <t>Teruel</t>
  </si>
  <si>
    <t>Residuos fitosanitarios gestionados (kg)</t>
  </si>
  <si>
    <t>Fuente: Dirección General de Calidad Ambiental.</t>
  </si>
  <si>
    <t>Toneladas recogidas</t>
  </si>
  <si>
    <t>Total</t>
  </si>
  <si>
    <t>Fuente: Dirección General de Calidad Ambiental elaborado por los datos proporcionados por los SIG</t>
  </si>
  <si>
    <t>Certificados de destrucción</t>
  </si>
  <si>
    <t>Papel/ carton 20.01.01
15.01.01</t>
  </si>
  <si>
    <t>Tejidos/Ropa/Envases textiles
20.01.10
20.01.11
15.01.09</t>
  </si>
  <si>
    <t xml:space="preserve">Aceites y grasas 20.01.25 20.01.26* </t>
  </si>
  <si>
    <t>Envases mezclados 15.01.06  15.01.05</t>
  </si>
  <si>
    <t>Metales 20.01.40  15.01.04</t>
  </si>
  <si>
    <t>Plásticos 20.01.39  15.01.02</t>
  </si>
  <si>
    <t>Vidrio 20.01.02   15.01.07</t>
  </si>
  <si>
    <t>Madera 20.01.37* 20.01.38  15.01.03</t>
  </si>
  <si>
    <t>RAEES 
20.01.21* 20.01.23* 20.01.35* 20.01.36   16.02.14</t>
  </si>
  <si>
    <t>Residuos químicos 20.01.13* 20.01.14* 20.01.15* 20.01.17* 20.01.19* 20.01.27* 20.01.28 20.01.29* 20.01.30</t>
  </si>
  <si>
    <t>Escombros. CÓD. 17 LER</t>
  </si>
  <si>
    <t>Voluminosos 20.03.07</t>
  </si>
  <si>
    <t>Pilas 20.01.34
20.01.33*   16.06.03*    16.06.04     16.06.01</t>
  </si>
  <si>
    <t>Tasa de reciclado (nueva metodología)  (%)</t>
  </si>
  <si>
    <t>Recogida selectiva de residuos domésticos y comerciales en puntos limpios (t)</t>
  </si>
  <si>
    <t>Fracción resto (LER 200301)</t>
  </si>
  <si>
    <t>Recogida selectiva</t>
  </si>
  <si>
    <t>Residuos de limpieza municipal</t>
  </si>
  <si>
    <t>Residuos recogidos en puntos limpios</t>
  </si>
  <si>
    <t>Otras recogidas diferenciadas</t>
  </si>
  <si>
    <t>Recogida de vidrio por habitante atendido (kg/hab atendido)</t>
  </si>
  <si>
    <t>Recogida de vidrio (t)</t>
  </si>
  <si>
    <t>Recogida selectiva papel-cartón (t)</t>
  </si>
  <si>
    <t>Recogida de papel-cartón por habitante atendido (kg/hab atendido)</t>
  </si>
  <si>
    <t xml:space="preserve">Número de habitantes atendidos </t>
  </si>
  <si>
    <t>Recogida selectiva de envases ligeros (t)</t>
  </si>
  <si>
    <t>Recogida de envases ligeros por habitante atendido (kg/habitante atendido*año)</t>
  </si>
  <si>
    <t>Fuente: Ecoembalajes España, S.A. Elaborado por la Dirección General de Cambio Climático y Educación Ambiental</t>
  </si>
  <si>
    <t xml:space="preserve"> Evolución de la recogida de papel-cartón en contenedores en Aragón. Años 2002 a 2020.</t>
  </si>
  <si>
    <t xml:space="preserve"> Evolución de la recogida de envases ligeros en contenedores en Aragón. Años 2002 a 2020</t>
  </si>
  <si>
    <t>Zona</t>
  </si>
  <si>
    <t>Localidad</t>
  </si>
  <si>
    <t>Titular concesionario del servicio público</t>
  </si>
  <si>
    <t>Cantidad gestionada (t)</t>
  </si>
  <si>
    <t>VI</t>
  </si>
  <si>
    <t>Bárboles</t>
  </si>
  <si>
    <t>Construcciones Mariano Lopez Navarro,S.A.</t>
  </si>
  <si>
    <t>Alfajarín</t>
  </si>
  <si>
    <t>(*) Se excluye el LER 17 05 04 Tierras y piedras</t>
  </si>
  <si>
    <t>Fuente: Dirección General de Cambio Climático y Educación Ambiental</t>
  </si>
  <si>
    <t>Tabla. Servicio Público de valorización y eliminación de escombros. Evolución 2011-2020.</t>
  </si>
  <si>
    <t>Gráfica 1.4.10 Evolución de la recogida de envases farmacéuticos. Años 2016 a 2020.</t>
  </si>
  <si>
    <t>Recogida selectiva anual de envases farmacéuticos (t)</t>
  </si>
  <si>
    <t>kg / hab. año</t>
  </si>
  <si>
    <t>Fuente: SIGRE. Elaborado por la Dirección General de Cambio Climático y Educación Ambiental</t>
  </si>
  <si>
    <t>Tabla 1.4.14 Cantidad de residuos no peligrosos producidos en Aragón por código LER (toneladas)</t>
  </si>
  <si>
    <t>-</t>
  </si>
  <si>
    <t>11. Aparatos fotovoltáicos</t>
  </si>
  <si>
    <t>12. Aparatos de intercambio de tempertura</t>
  </si>
  <si>
    <t>Tabla 1.4.22 Recogida de Residuos de Aparatos Eléctricos y Electrónicos (RAEE). Año 2010.  (kilógramos)</t>
  </si>
  <si>
    <t>Cantidad recogida (kg)</t>
  </si>
  <si>
    <t>Número de puntos de recogida atendidos en el año*</t>
  </si>
  <si>
    <t>Habitantes atendidos (*)</t>
  </si>
  <si>
    <t>gramos / habitantes atendidos y año</t>
  </si>
  <si>
    <t>Indice de recogida (%)</t>
  </si>
  <si>
    <t>Ratio punto recogida (habitante atendido / punto)</t>
  </si>
  <si>
    <t xml:space="preserve">Capacidad total de contenedores instalados (m3) </t>
  </si>
  <si>
    <t>Kg/año</t>
  </si>
  <si>
    <t>* Los puntos de recogida atendidos son todos aquellos puntos en los que los Sistemas Integrados de Gestión a través de sus gestores han retirado material durante el año.</t>
  </si>
  <si>
    <t>Fuente: Dirección General de Calidad Ambiental elaborado con la información proporcionada por los SIG autorizados.</t>
  </si>
  <si>
    <t>El número de contenedores instalados es mucho mayor que los puntos de recogida. Existen contenedores recogidos por los Ayuntamientos cuyos residuos son centralizados en un punto,</t>
  </si>
  <si>
    <t xml:space="preserve">que es el punto de recogida atendido por el Sistema Integrado de Gestión, como por ejemplo el municipio de Zaragoza. </t>
  </si>
  <si>
    <t>Por ello, contenedor y punto de recogida del sistema integrado de gestión son conceptos distintos</t>
  </si>
  <si>
    <t>Recogida de Neumáticos Fuera de Uso (NFU)</t>
  </si>
  <si>
    <t>Evolución de la recogida selectiva de pilas, acumuladores y baterias portátiles. Años 2004 a 2020.</t>
  </si>
  <si>
    <t xml:space="preserve"> Generación de fracción rechazo de residuos urbanos</t>
  </si>
  <si>
    <t>T.1</t>
  </si>
  <si>
    <t>Generación de residuos domésticos y comerciales en Aragón. Años 2010 a 2020.</t>
  </si>
  <si>
    <t>T.2</t>
  </si>
  <si>
    <t>Generación de residuos domésticos y comerciales en Aragón. Años 2010 a 2020</t>
  </si>
  <si>
    <t>T.3</t>
  </si>
  <si>
    <t>T.4</t>
  </si>
  <si>
    <t>T.5</t>
  </si>
  <si>
    <t>T.6</t>
  </si>
  <si>
    <t>T.7</t>
  </si>
  <si>
    <t>T.8</t>
  </si>
  <si>
    <t>T.9</t>
  </si>
  <si>
    <t>T.10</t>
  </si>
  <si>
    <t>T.11</t>
  </si>
  <si>
    <t>T.12</t>
  </si>
  <si>
    <t>T.13</t>
  </si>
  <si>
    <t>T.14</t>
  </si>
  <si>
    <t>T.15</t>
  </si>
  <si>
    <t>Datos de recogida de vidrio</t>
  </si>
  <si>
    <t>Datos de recogida de papel-cartón</t>
  </si>
  <si>
    <t>Datos de recogida de envases ligeros</t>
  </si>
  <si>
    <t>Datos de recogida de envases farmacéuticos</t>
  </si>
  <si>
    <t>Datos de residuos no peligrosos</t>
  </si>
  <si>
    <t>Datos de residuos peligrosos</t>
  </si>
  <si>
    <t>Datos de residuos de Aparatos eléctricos y electrónicos</t>
  </si>
  <si>
    <t>Datos de recogida selectiva de pilas, acumuladores y baterias portátiles</t>
  </si>
  <si>
    <t>Datos de recogida selectiva de envases de fitosanitarios</t>
  </si>
  <si>
    <t>Datos de recogida de Neumáticos fuera de uso</t>
  </si>
  <si>
    <t>Datos de certificados de destrucción de vehículos fuera de uso</t>
  </si>
  <si>
    <t>Datos servicio público de valorización y recogida de escombros</t>
  </si>
  <si>
    <t>ÍNDICE DE SERIES HISTÓRICAS</t>
  </si>
  <si>
    <t>Cantidad total de residuos generados/año en Aragón (t)</t>
  </si>
  <si>
    <t>Cantidad total de residuos generados en el año 2010 en Aragón (t) con cenizas</t>
  </si>
  <si>
    <t>Cantidad total de residuos generados/año en Aragón "con cenizas" (t)</t>
  </si>
  <si>
    <t>Cantidad total de residuos generados/año en Aragón "sin cenizas" (t)</t>
  </si>
  <si>
    <t>Cantidad total de residuos generados/año en Aragón (t). Años 2016 a 2020</t>
  </si>
  <si>
    <t>T.16</t>
  </si>
  <si>
    <t>Cantidad total de residuos generados/año en Aragón (t). Años 2012 a 2020</t>
  </si>
  <si>
    <t>Producción lodos en base húmeda (t)</t>
  </si>
  <si>
    <t>Producción lodos en base seca (t)</t>
  </si>
  <si>
    <t>% materia seca</t>
  </si>
  <si>
    <t>Caudal tratado (m3/día)</t>
  </si>
  <si>
    <t>Evolución de la producción de lodos de EDAR en Aragón. Años 2012 a 2020.</t>
  </si>
  <si>
    <t>T.17</t>
  </si>
  <si>
    <t>Produccion de lodos de EDAR en Aragón</t>
  </si>
  <si>
    <t>Cantidad (t)</t>
  </si>
  <si>
    <t>%</t>
  </si>
  <si>
    <t>LER 191212</t>
  </si>
  <si>
    <t>Otros residuos (incluidas mezclas de materiales) procedentes del tratamiento mecánico de residuos, distintos de los especificados en el código 191211</t>
  </si>
  <si>
    <t>LER 191004</t>
  </si>
  <si>
    <t>Fracciones ligeras de fragmentación y polvo sin sustancias peligrosas</t>
  </si>
  <si>
    <t>LER 030307</t>
  </si>
  <si>
    <t>Desechos, separados mecánicamente, de pasta elaborada a partir de residuos de papel y cartón</t>
  </si>
  <si>
    <t>LER 190114</t>
  </si>
  <si>
    <t>Cenizas volantes distintas de las especificadas en el código 190113</t>
  </si>
  <si>
    <t>LER 190501</t>
  </si>
  <si>
    <t>Fracción no compostada de residuos municipales y asimilados</t>
  </si>
  <si>
    <t>LER 191204</t>
  </si>
  <si>
    <t>Plástico y caucho</t>
  </si>
  <si>
    <t>LER 030399</t>
  </si>
  <si>
    <t>Residuos no especificados en otra categoría</t>
  </si>
  <si>
    <t>&lt; 1%</t>
  </si>
  <si>
    <t>LER 190112</t>
  </si>
  <si>
    <t>Cenizas de fondo de horno y escorias distintas de las especificadas en el código 190111</t>
  </si>
  <si>
    <t>LER 150106</t>
  </si>
  <si>
    <t>Envases mixtos</t>
  </si>
  <si>
    <t>LER 161104</t>
  </si>
  <si>
    <t>Otros revestimientos y refractarios procedentes de procesos metalúrgicos, distintos de los especificados en el código 161103</t>
  </si>
  <si>
    <t>LER Otros</t>
  </si>
  <si>
    <t>Otros residuos</t>
  </si>
  <si>
    <r>
      <t>Principales residuos industriales no peligrosos gestionados por el</t>
    </r>
    <r>
      <rPr>
        <b/>
        <sz val="11"/>
        <color rgb="FFFF0000"/>
        <rFont val="Arial"/>
        <family val="2"/>
      </rPr>
      <t xml:space="preserve"> </t>
    </r>
    <r>
      <rPr>
        <b/>
        <sz val="11"/>
        <rFont val="Arial"/>
        <family val="2"/>
      </rPr>
      <t>servicio público. Serie</t>
    </r>
  </si>
  <si>
    <t>T.18</t>
  </si>
  <si>
    <t>Principales residuos industriales no peligrosos gestionados por el servicio público</t>
  </si>
  <si>
    <t>CÓDIGO</t>
  </si>
  <si>
    <t>DESCRIPCIÓN</t>
  </si>
  <si>
    <t>UNIDADES</t>
  </si>
  <si>
    <t>FUENTE DE ORIGEN</t>
  </si>
  <si>
    <t>D.P.- DATOS SOBRE EL PROGRAMA DE PREVENCIÓN</t>
  </si>
  <si>
    <t>D.P.1</t>
  </si>
  <si>
    <t>La relación porcentual entre el peso de los residuos de envases generados en un año y el peso de los productos envasados consumidos en el mismo año, calculado sobre los envases que participan en los planes de prevención de ECOEMBES. Dato Aragón. (Kr/Kp)</t>
  </si>
  <si>
    <t>adimensional</t>
  </si>
  <si>
    <t>Ecoembalajes España, S.A.</t>
  </si>
  <si>
    <t>D.P.2</t>
  </si>
  <si>
    <t>La relación porcentual entre el peso de los residuos de envases generados en un año y el peso de los productos envasados consumidos en el mismo año, calculado sobre los envases que participan en los planes de prevención de ECOVIDRIO. Dato Aragón. (Kr/Kp)</t>
  </si>
  <si>
    <t>n.d.</t>
  </si>
  <si>
    <t>ECOVIDRIO</t>
  </si>
  <si>
    <t>D.P.3</t>
  </si>
  <si>
    <t>Número total de empresas que poseen registro de auditoría ambiental EMAS y/o de otros sistemas de gestión ambiental implantados</t>
  </si>
  <si>
    <t>13 (EMAS)</t>
  </si>
  <si>
    <t>14 (EMAS)</t>
  </si>
  <si>
    <t>Nº empresas</t>
  </si>
  <si>
    <t>Base de datos SICA</t>
  </si>
  <si>
    <t>D.P.4</t>
  </si>
  <si>
    <t>Número de empresas con sede social en Aragón que participan en los planes Empresariales de Prevención presentados por los sistemas integrales de gestión Ecoembes y Ecovidrio</t>
  </si>
  <si>
    <t>Ecoembalajes Espala, S.A. y ECOVIDRIO</t>
  </si>
  <si>
    <t>Para el indicador I.P.2 de la tabla siguiente</t>
  </si>
  <si>
    <t>D.P.5</t>
  </si>
  <si>
    <r>
      <t xml:space="preserve">Cantidad total de residuos de envases recogidos/año en Aragón en contenedores de recogida selectiva.
</t>
    </r>
    <r>
      <rPr>
        <sz val="6"/>
        <rFont val="Arial"/>
        <family val="2"/>
      </rPr>
      <t xml:space="preserve">
*</t>
    </r>
    <r>
      <rPr>
        <i/>
        <sz val="6"/>
        <rFont val="Arial"/>
        <family val="2"/>
      </rPr>
      <t>Se han recalculado los años anteriores para incluir los envases recogidos por los SIG</t>
    </r>
  </si>
  <si>
    <t>t</t>
  </si>
  <si>
    <r>
      <t xml:space="preserve">Memorias SIG </t>
    </r>
    <r>
      <rPr>
        <sz val="6"/>
        <rFont val="Arial"/>
        <family val="2"/>
      </rPr>
      <t>(considerando un 40% de envases de papel-cartón en el contenedor azul)</t>
    </r>
  </si>
  <si>
    <t>D.P.6</t>
  </si>
  <si>
    <t>Cantidad total de residuos generados/año en Aragón.</t>
  </si>
  <si>
    <t>Declaraciones de productores y Memorias anuales de gestores</t>
  </si>
  <si>
    <t>Reducción respecto 2010</t>
  </si>
  <si>
    <t>D.P.7</t>
  </si>
  <si>
    <t xml:space="preserve">Cantidad total de residuos generados en el año 2010 en Aragón </t>
  </si>
  <si>
    <t>D.G. Cambio Climático y Educación Ambiental</t>
  </si>
  <si>
    <t>D.P.8</t>
  </si>
  <si>
    <t>Cantidad total de residuos generados/año en sin cenizas de procesos térmicos Aragón.</t>
  </si>
  <si>
    <t>D.RD.- DATOS SOBRE EL PROGRAMA VERTICAL DE RESIDUOS DOMÉSTICOS Y COMERCIALES</t>
  </si>
  <si>
    <t>D.RD.1</t>
  </si>
  <si>
    <t>Generación anual de residuos domésticos</t>
  </si>
  <si>
    <t>SIG y memorias anuales de gestores</t>
  </si>
  <si>
    <t>D.RD.2</t>
  </si>
  <si>
    <t>Cantidad anual de residuos domésticos y comerciales destinados a preparación para la reutilización y reciclado en Aragón.</t>
  </si>
  <si>
    <t>D.RD.3</t>
  </si>
  <si>
    <t xml:space="preserve">Generación anual de fracción resto de residuos domésticos (LER 200301). </t>
  </si>
  <si>
    <t>Memorias anuales de gestores</t>
  </si>
  <si>
    <t>D.RD.4</t>
  </si>
  <si>
    <t>Residuos domésticos y comerciales no recogidos selectivamente eliminados anualmente mediante depósito en vertedero</t>
  </si>
  <si>
    <t>D.RD.5</t>
  </si>
  <si>
    <t>Valorización anual de la fracción rechazo de residuos domésticos mediante separación o triaje en destino (para obtención de material bioestabilizado, o materiales recuperados)</t>
  </si>
  <si>
    <t>Memoria CTRUZ</t>
  </si>
  <si>
    <t>D.RD.6</t>
  </si>
  <si>
    <t xml:space="preserve">Cantidad anual de biorresiduos recogidos selectivamente </t>
  </si>
  <si>
    <t>D.RD.7</t>
  </si>
  <si>
    <t>Residuos domésticos recogidos anualmente en puntos limpios</t>
  </si>
  <si>
    <t>D.RD.8</t>
  </si>
  <si>
    <r>
      <t>Cantidad de</t>
    </r>
    <r>
      <rPr>
        <b/>
        <sz val="7"/>
        <rFont val="Arial"/>
        <family val="2"/>
      </rPr>
      <t xml:space="preserve"> </t>
    </r>
    <r>
      <rPr>
        <sz val="7"/>
        <rFont val="Arial"/>
        <family val="2"/>
      </rPr>
      <t>residuos de envases de vidrio</t>
    </r>
    <r>
      <rPr>
        <b/>
        <sz val="7"/>
        <rFont val="Arial"/>
        <family val="2"/>
      </rPr>
      <t xml:space="preserve"> </t>
    </r>
    <r>
      <rPr>
        <sz val="7"/>
        <rFont val="Arial"/>
        <family val="2"/>
      </rPr>
      <t>recogidos anualmente de forma selectiva en contenedores en Aragón</t>
    </r>
  </si>
  <si>
    <t>D.RD.9</t>
  </si>
  <si>
    <t>Cantidad de residuos de papel-cartón recogidos anualmente de forma selectiva  en contenedores en Aragón</t>
  </si>
  <si>
    <t>D.RD.10</t>
  </si>
  <si>
    <t>Cantidad de residuos de envases ligeros recogidos anualmente de forma selectiva en contenedores en Aragón.</t>
  </si>
  <si>
    <t>D.RD.11</t>
  </si>
  <si>
    <r>
      <t>Cantidad de</t>
    </r>
    <r>
      <rPr>
        <b/>
        <sz val="7"/>
        <rFont val="Arial"/>
        <family val="2"/>
      </rPr>
      <t xml:space="preserve"> </t>
    </r>
    <r>
      <rPr>
        <sz val="7"/>
        <rFont val="Arial"/>
        <family val="2"/>
      </rPr>
      <t xml:space="preserve"> papel-cartón recuperado procedente de envases ligeros y de papel cartón en Aragón.</t>
    </r>
  </si>
  <si>
    <t>D.RD.12</t>
  </si>
  <si>
    <r>
      <t>Cantidad de</t>
    </r>
    <r>
      <rPr>
        <b/>
        <sz val="7"/>
        <rFont val="Arial"/>
        <family val="2"/>
      </rPr>
      <t xml:space="preserve"> </t>
    </r>
    <r>
      <rPr>
        <sz val="7"/>
        <rFont val="Arial"/>
        <family val="2"/>
      </rPr>
      <t xml:space="preserve"> metal recuperado procedente de envases ligeros y de papel cartón en Aragón.</t>
    </r>
  </si>
  <si>
    <t>D.RD.13</t>
  </si>
  <si>
    <r>
      <t>Cantidad de</t>
    </r>
    <r>
      <rPr>
        <b/>
        <sz val="7"/>
        <rFont val="Arial"/>
        <family val="2"/>
      </rPr>
      <t xml:space="preserve"> </t>
    </r>
    <r>
      <rPr>
        <sz val="7"/>
        <rFont val="Arial"/>
        <family val="2"/>
      </rPr>
      <t>plástico</t>
    </r>
    <r>
      <rPr>
        <b/>
        <sz val="7"/>
        <rFont val="Arial"/>
        <family val="2"/>
      </rPr>
      <t xml:space="preserve"> </t>
    </r>
    <r>
      <rPr>
        <sz val="7"/>
        <rFont val="Arial"/>
        <family val="2"/>
      </rPr>
      <t>recuperada procedente de envases ligeros y de papel cartón en Aragón.</t>
    </r>
  </si>
  <si>
    <t>D.RD.14</t>
  </si>
  <si>
    <r>
      <t>Cantidad de madera</t>
    </r>
    <r>
      <rPr>
        <b/>
        <sz val="7"/>
        <rFont val="Arial"/>
        <family val="2"/>
      </rPr>
      <t xml:space="preserve"> </t>
    </r>
    <r>
      <rPr>
        <sz val="7"/>
        <rFont val="Arial"/>
        <family val="2"/>
      </rPr>
      <t>recuperado procedente de envases ligeros y de papel cartón en Aragón.</t>
    </r>
  </si>
  <si>
    <t>D.RD.15</t>
  </si>
  <si>
    <t>Cantidad anual de residuos de envases farmacéuticos recogidos selectivamente en Aragón.</t>
  </si>
  <si>
    <t>SIGRE</t>
  </si>
  <si>
    <t>D.RAP.- DATOS SOBRE EL PROGRAMA VERTICAL DE RESPONSABILIDAD AMPLIADA DEL PRODUCTOR</t>
  </si>
  <si>
    <t>D.RAEE.- Datos sobre responsabilidad ampliada del productor en materia de residuos de aparatos eléctricos y electrónicos (RAEE)</t>
  </si>
  <si>
    <t>D.RAEE.1</t>
  </si>
  <si>
    <t>Cantidad total de RAEE recogidos anualmente por parte de los SIG/SCRAP</t>
  </si>
  <si>
    <t>SIG/SCRAP autorizados de RAEE y plataforma electrónica RAEE (en su caso)</t>
  </si>
  <si>
    <t>D.RAEE.2</t>
  </si>
  <si>
    <t>Cantidad total de RAEE recogidos anualmente por parte de gestores al margen de los Sistemas Colectivos o Individuales</t>
  </si>
  <si>
    <t>Memorias anuales de gestores RAEE</t>
  </si>
  <si>
    <t>D.RAEE.3</t>
  </si>
  <si>
    <t>Cantidad de RAEE de Categoría 1 recogidos anualmente por parte de los SIG/SCRAP.</t>
  </si>
  <si>
    <t>D.RAEE.4</t>
  </si>
  <si>
    <t>Cantidad de RAEE de Categoría 2 recogidos anualmente por parte de los SIG/SCRAP.</t>
  </si>
  <si>
    <t>D.RAEE.5</t>
  </si>
  <si>
    <t>Cantidad de RAEE de Categoría 3 recogidos anualmente por parte de los SIG/SCRAP/Sistemas Individuales</t>
  </si>
  <si>
    <t>D.RAEE.6</t>
  </si>
  <si>
    <t>Cantidad de RAEE de Categoría 4 recogidos anualmente por parte de los SIG/SCRAP.</t>
  </si>
  <si>
    <t>D.RAEE.7</t>
  </si>
  <si>
    <t>Cantidad de RAEE de Categoría 5 recogidos anualmente por parte de los SIG/SCRAP.</t>
  </si>
  <si>
    <t>D.RAEE.8</t>
  </si>
  <si>
    <t>Cantidad de RAEE de Categoría 6  recogidos anualmente por parte de los SIG/SCRAP.</t>
  </si>
  <si>
    <t>D.RAEE.9</t>
  </si>
  <si>
    <t>Cantidad de RAEE de Categoría 7 recogidos anualmente por parte de los SIG/SCRAP.</t>
  </si>
  <si>
    <t>D.RAEE.10</t>
  </si>
  <si>
    <t>Cantidad de RAEE de Categoría 8 recogidos anualmente por parte de los SIG/SCRAP*</t>
  </si>
  <si>
    <t>No aplica</t>
  </si>
  <si>
    <t>D.RAEE.11</t>
  </si>
  <si>
    <t>Cantidad de RAEE de Categoría 9 recogidos anualmente por parte de los SIG/SCRAP/ Sistemas Individuales*</t>
  </si>
  <si>
    <t>D.RAEE.12</t>
  </si>
  <si>
    <t>Cantidad de RAEE de Categoría 10 recogidos anualmente por parte de los SIG/SCRAP*</t>
  </si>
  <si>
    <t>* A partir de 2019 se utilizan las categorías del anexo 3 del RD 110/2015, por lo que los datos anteriores corresponden a categorías con RAEE que pueden ser diferentes, no pudiendo realizarse comparativa de los datos.</t>
  </si>
  <si>
    <t>D.NFU.- Datos sobre responsabilidad ampliada del productor en materia de neumáticos al final de su vida útil (NFU)</t>
  </si>
  <si>
    <t>D.NFU.1</t>
  </si>
  <si>
    <t>Cantidad de neumáticos puestos en el mercado en Aragón por parte de los productores adheridos a los SIG autorizados para la gestión de NFU</t>
  </si>
  <si>
    <t>SIG autorizados de NFU</t>
  </si>
  <si>
    <t>D.NFU.2</t>
  </si>
  <si>
    <t>Cantidad de NFU recogidos en Aragón por parte de los SIG de NFU</t>
  </si>
  <si>
    <t>D.NFU.3</t>
  </si>
  <si>
    <t>Cantidad de NFU reutilizados de los recogidos en Aragón por parte de los SIG de NFU</t>
  </si>
  <si>
    <t>D.NFU.4</t>
  </si>
  <si>
    <t>Cantidad de NFU tratados (reutilizados y valorizados) de los recogidos en Aragón por parte de los SIG</t>
  </si>
  <si>
    <t>D. PAB.- Datos sobre responsabilidad ampliada del productor en materia de residuos de pilas, acumuladores y baterías (PAB)</t>
  </si>
  <si>
    <t>D.PAB.1</t>
  </si>
  <si>
    <t>Proporcionalidad población aragonesa respecto a la nacional</t>
  </si>
  <si>
    <t>IAEST/INE, para cálculos por extrapolación de portátiles PEM en Aragón, en función de población censada a 1 de enero de 2019</t>
  </si>
  <si>
    <t>D.PAB.2</t>
  </si>
  <si>
    <t>Proporcionalidad parque de vehículos aragonés respecto al parque de vehículos nacional</t>
  </si>
  <si>
    <t>DGT-Anuario 2019 (para cálculo por extrapolación de "Ventas" en Aragón el año anterior al de recogida)</t>
  </si>
  <si>
    <t>D.PAB.3</t>
  </si>
  <si>
    <t>Proporcionalidad PIB aragonés respecto al PIB nacional</t>
  </si>
  <si>
    <t>IAEST/INE, para cálculo por extrapolación de baterías industriales PEM en Aragón, enfunción del PIB a 1 de enero de 2019</t>
  </si>
  <si>
    <t>D.PAB.4</t>
  </si>
  <si>
    <r>
      <t xml:space="preserve">Cantidad en toneladas, de pilas y acumuladores portátiles </t>
    </r>
    <r>
      <rPr>
        <b/>
        <sz val="7"/>
        <rFont val="Arial"/>
        <family val="2"/>
      </rPr>
      <t>puesta en el mercado (PEM)</t>
    </r>
    <r>
      <rPr>
        <sz val="7"/>
        <rFont val="Arial"/>
        <family val="2"/>
      </rPr>
      <t xml:space="preserve"> en Aragón por parte de los productores (extrapolación a Aragón en función de D.PAB.1), siguiendo el esquema del ANEXO I del RD 710/2015</t>
    </r>
  </si>
  <si>
    <t>SIG autorizados de PAB</t>
  </si>
  <si>
    <t>D.PAB.5</t>
  </si>
  <si>
    <r>
      <t>Cantidad de pilas y acumuladores de automoción</t>
    </r>
    <r>
      <rPr>
        <b/>
        <sz val="7"/>
        <color indexed="10"/>
        <rFont val="Arial"/>
        <family val="2"/>
      </rPr>
      <t xml:space="preserve"> </t>
    </r>
    <r>
      <rPr>
        <b/>
        <sz val="7"/>
        <rFont val="Arial"/>
        <family val="2"/>
      </rPr>
      <t>vendidos a los usuarios</t>
    </r>
    <r>
      <rPr>
        <sz val="7"/>
        <rFont val="Arial"/>
        <family val="2"/>
      </rPr>
      <t xml:space="preserve"> en Aragón el año precedente al de la recogida, (extrapolación a Aragón en función de D.PAB.2)</t>
    </r>
  </si>
  <si>
    <t>Productores de baterias de automoción de Pb Ácido+SIG autorizados de PAB</t>
  </si>
  <si>
    <t>D.PAB.6</t>
  </si>
  <si>
    <r>
      <t>Cantidad de pilas y acumuladores industriales con Cadmio</t>
    </r>
    <r>
      <rPr>
        <b/>
        <sz val="7"/>
        <rFont val="Arial"/>
        <family val="2"/>
      </rPr>
      <t xml:space="preserve"> puesta en el mercado</t>
    </r>
    <r>
      <rPr>
        <sz val="7"/>
        <rFont val="Arial"/>
        <family val="2"/>
      </rPr>
      <t xml:space="preserve"> en Aragón por parte de los productores (extrapolación a Aragón en función de D.PAB.3), siguiendo el esquema del ANEXO I del RD 710/2015</t>
    </r>
  </si>
  <si>
    <t>D.PAB.7</t>
  </si>
  <si>
    <r>
      <t>Cantidad de</t>
    </r>
    <r>
      <rPr>
        <b/>
        <sz val="7"/>
        <rFont val="Arial"/>
        <family val="2"/>
      </rPr>
      <t xml:space="preserve"> </t>
    </r>
    <r>
      <rPr>
        <sz val="7"/>
        <rFont val="Arial"/>
        <family val="2"/>
      </rPr>
      <t>residuos de pilas y acumuladores portátiles</t>
    </r>
    <r>
      <rPr>
        <b/>
        <sz val="7"/>
        <rFont val="Arial"/>
        <family val="2"/>
      </rPr>
      <t xml:space="preserve"> recogidos</t>
    </r>
    <r>
      <rPr>
        <sz val="7"/>
        <rFont val="Arial"/>
        <family val="2"/>
      </rPr>
      <t xml:space="preserve"> anualmente, sin especificar las operaciones de gestión a las que se destinen</t>
    </r>
  </si>
  <si>
    <t>D.PAB.8</t>
  </si>
  <si>
    <r>
      <t>Cantidad de</t>
    </r>
    <r>
      <rPr>
        <b/>
        <sz val="7"/>
        <rFont val="Arial"/>
        <family val="2"/>
      </rPr>
      <t xml:space="preserve"> </t>
    </r>
    <r>
      <rPr>
        <sz val="7"/>
        <rFont val="Arial"/>
        <family val="2"/>
      </rPr>
      <t>residuos de pilas y acumuladores de automoción</t>
    </r>
    <r>
      <rPr>
        <b/>
        <sz val="7"/>
        <rFont val="Arial"/>
        <family val="2"/>
      </rPr>
      <t xml:space="preserve"> recogidos</t>
    </r>
    <r>
      <rPr>
        <sz val="7"/>
        <rFont val="Arial"/>
        <family val="2"/>
      </rPr>
      <t xml:space="preserve"> anualmente en Aragón, sin especificar las operaciones de gestión a las que se destinen</t>
    </r>
  </si>
  <si>
    <t>Productores de baterías de automoción de Pb ácido + SIG autorizados de PAB</t>
  </si>
  <si>
    <t>D.PAB.9</t>
  </si>
  <si>
    <r>
      <t>Cantidad de</t>
    </r>
    <r>
      <rPr>
        <b/>
        <sz val="7"/>
        <rFont val="Arial"/>
        <family val="2"/>
      </rPr>
      <t xml:space="preserve"> </t>
    </r>
    <r>
      <rPr>
        <sz val="7"/>
        <rFont val="Arial"/>
        <family val="2"/>
      </rPr>
      <t>residuos de pilas y acumuladores industriales que contengan cadmio,</t>
    </r>
    <r>
      <rPr>
        <b/>
        <sz val="7"/>
        <rFont val="Arial"/>
        <family val="2"/>
      </rPr>
      <t xml:space="preserve"> recogidos</t>
    </r>
    <r>
      <rPr>
        <sz val="7"/>
        <rFont val="Arial"/>
        <family val="2"/>
      </rPr>
      <t xml:space="preserve"> anualmente sin especificar las operaciones de gestión a las que se destinen.</t>
    </r>
  </si>
  <si>
    <t>D.FIT.- Datos sobre responsabilidad ampliada del productor en materia de envases fitosanitarios</t>
  </si>
  <si>
    <t>D.FIT.1</t>
  </si>
  <si>
    <t>Cantidad de residuos de envases fitosanitarios recogidos</t>
  </si>
  <si>
    <t>SIGFITO y AEVAE</t>
  </si>
  <si>
    <t>D.FIT.2</t>
  </si>
  <si>
    <r>
      <t>Cantidad de residuos de envases fitosanitarios puestos en el mercado</t>
    </r>
    <r>
      <rPr>
        <sz val="7"/>
        <color indexed="10"/>
        <rFont val="Arial"/>
        <family val="2"/>
      </rPr>
      <t/>
    </r>
  </si>
  <si>
    <t>D.VFU.- Datos sobre responsabilidad ampliada del productor en materia de vehículos al final de su vida útil (VFU)</t>
  </si>
  <si>
    <t>D. VFU.1</t>
  </si>
  <si>
    <t>Cantidad en peso de material reutilizado  procedente de vehículos tratados en instalaciones de la comunidad autónoma de Aragón</t>
  </si>
  <si>
    <t>Memorias anuales de gestores CAT</t>
  </si>
  <si>
    <t>D. VFU.2</t>
  </si>
  <si>
    <t>Cantidad en peso de material reciclado procedente de vehículos tratados en instalaciones de la comunidad autónoma de Aragón</t>
  </si>
  <si>
    <t>D. VFU.3</t>
  </si>
  <si>
    <t>Cantidad en peso de material  valorizado  procedente de vehículos tratados en instalaciones de la comunidad autónoma de Aragón</t>
  </si>
  <si>
    <t>D. VFU.4</t>
  </si>
  <si>
    <t>Cantidad en peso total de vehículos tratados en instalaciones de la comunidad autónoma de Aragón</t>
  </si>
  <si>
    <t>D. VFU.5</t>
  </si>
  <si>
    <t>nº de CAT autorizados en Aragón</t>
  </si>
  <si>
    <t>uds.</t>
  </si>
  <si>
    <t>D. VFU.6</t>
  </si>
  <si>
    <t>nº de fragmentadoras autorizadas en Aragón</t>
  </si>
  <si>
    <t>D. VFU.7</t>
  </si>
  <si>
    <t>Número de certificados de destrucción de vehículos al final de su vida útil</t>
  </si>
  <si>
    <t>D. VFU.8</t>
  </si>
  <si>
    <t>Cantidad en peso de piezas y componentes de los vehículos preparados para la reutilización y comercializados por los CAT autorizados en Aragón</t>
  </si>
  <si>
    <t>D.AU.- Datos sobre responsabilidad ampliada del productor en materia de residuos de aceites industriales</t>
  </si>
  <si>
    <t>D.AU.1</t>
  </si>
  <si>
    <t>Cantidad de aceite industrial puesto en el mercado en Aragón por parte de los productores adheridos a los SIG de aceites</t>
  </si>
  <si>
    <t>SIG autorizados de aceites industriales usados</t>
  </si>
  <si>
    <t>D.AU.2</t>
  </si>
  <si>
    <r>
      <t xml:space="preserve">Cantidad de aceite industrial usado recuperado (recogido) </t>
    </r>
    <r>
      <rPr>
        <sz val="7"/>
        <rFont val="Arial"/>
        <family val="2"/>
      </rPr>
      <t>por parte de los SIG</t>
    </r>
  </si>
  <si>
    <t>D.AU.3</t>
  </si>
  <si>
    <r>
      <t xml:space="preserve">Cantidad de aceite industrial usado valorizado </t>
    </r>
    <r>
      <rPr>
        <sz val="7"/>
        <rFont val="Arial"/>
        <family val="2"/>
      </rPr>
      <t>por parte de los SIG</t>
    </r>
  </si>
  <si>
    <t>D.AU.4</t>
  </si>
  <si>
    <r>
      <t>Cantidad de aceite industrial usado regenerado</t>
    </r>
    <r>
      <rPr>
        <sz val="7"/>
        <color rgb="FFFF0000"/>
        <rFont val="Arial"/>
        <family val="2"/>
      </rPr>
      <t xml:space="preserve"> </t>
    </r>
    <r>
      <rPr>
        <sz val="7"/>
        <rFont val="Arial"/>
        <family val="2"/>
      </rPr>
      <t>por parte de los SIG</t>
    </r>
  </si>
  <si>
    <t>Véanse además los datos referentes a residuos consistentes en envases ligeros, envases de vidrio, envases de papel cartón y envases de vidrio, en la tabla D.RD, que contiene los referentes al programa de residuos domésticos y comerciales.</t>
  </si>
  <si>
    <t>D.RCD.- DATOS SOBRE EL PROGRAMA VERTICAL DE RESIDUOS DE CONSTRUCCIÓN Y DEMOLICIÓN</t>
  </si>
  <si>
    <t>D.RCD.1</t>
  </si>
  <si>
    <t>Generación anual de residuos de construcción y demolición</t>
  </si>
  <si>
    <t>Memoria anual de gestores.</t>
  </si>
  <si>
    <t>D.RCD.2</t>
  </si>
  <si>
    <t>Cantidad de residuos de construcción y demolición destinados al servicio público de titularidad autonómica de escombros no procedentes de obras menores de construcción y reparación domiciliaria (se excluye el LER 170504)</t>
  </si>
  <si>
    <t>Memoria anual de los concesionarios</t>
  </si>
  <si>
    <t>D.RCD.3</t>
  </si>
  <si>
    <t>Cantidad anual de residuos de construcción y demolición destinados a operaciones de valorización en Aragón (se excluye el LER 170504)</t>
  </si>
  <si>
    <t>Memoria anual de gestores, concesionarios y Punots Limpios</t>
  </si>
  <si>
    <t>D.RCD.4</t>
  </si>
  <si>
    <t>Cantidad anual de residuos de construcción y demolición eliminados mediante depósito en vertedero en Aragón (se excluye el LER 170504)</t>
  </si>
  <si>
    <t>* Se han recalculado los indicadores relativos a la gestión de residuos de construcción y demolición para su adaptación a la metodología de cálculo utilizada en 2020.</t>
  </si>
  <si>
    <t>D.LD.- DATOS SOBRE EL PROGRAMA VERTICAL DE LODOS DE DEPURACIÓN DE AGUAS RESIDUALES</t>
  </si>
  <si>
    <t>D.LD.1</t>
  </si>
  <si>
    <t>Generación anual de residuos orgánicos consistentes en lodos procedentes de estaciones depuradoras de aguas residuales urbanas de Aragón, medida en toneladas en base seca.</t>
  </si>
  <si>
    <t>t (m.s.)</t>
  </si>
  <si>
    <t>Memorias anuales de gestores e Instituto Aragonés del Agua</t>
  </si>
  <si>
    <t>D.RP.- DATOS SOBRE EL PROGRAMA VERTICAL DE RESIDUOS PELIGROSOS</t>
  </si>
  <si>
    <t>D.RP.1</t>
  </si>
  <si>
    <t>Generación anual de residuos peligrosos</t>
  </si>
  <si>
    <t>D.RP.2</t>
  </si>
  <si>
    <t>Cantidad de residuos peligrosos gestionados anualmente en Aragón</t>
  </si>
  <si>
    <t>Véanse además los datos referentes a residuos de pilas y acumuladores portátiles y de automoción en la tabla D.RAP, que contiene los referentes al programa de responsabilidad ampliada del productor.</t>
  </si>
  <si>
    <t>D.RA.- DATOS SOBRE EL PROGRAMA VERTICAL DE RESIDUOS AGRARIOS</t>
  </si>
  <si>
    <t>D.RA.1</t>
  </si>
  <si>
    <t>Generación anual de residuos orgánicos consistentes en materias fecales procedentes de instalaciones ganaderas en Aragón, medida en toneladas en base húmeda</t>
  </si>
  <si>
    <t xml:space="preserve"> n.d.</t>
  </si>
  <si>
    <t>Declaraciones anuales de los titulares de las instalaciones ganaderas</t>
  </si>
  <si>
    <t>D.RIE.- DATOS SOBRE EL PROGRAMA VERTICAL DE RESIDUOS DE INDUSTRIAS EXTRACTIVAS</t>
  </si>
  <si>
    <t>D.RIE.1</t>
  </si>
  <si>
    <t>Nº de explotaciones mineras activas</t>
  </si>
  <si>
    <t>D.RIE.2</t>
  </si>
  <si>
    <t>Producción minera anual</t>
  </si>
  <si>
    <t>D.RIE.3</t>
  </si>
  <si>
    <t>Nº de Planes de Restauración aprobados durante el año</t>
  </si>
  <si>
    <t>D.RIE.4</t>
  </si>
  <si>
    <t>Nº de instalaciones de residuos mineros (IRM) existentes</t>
  </si>
  <si>
    <t>D.RNP.- DATOS SOBRE EL PROGRAMA VERTICAL DE RESIDUOS NO PELIGROSOS (SIN LEGISLACIÓN ESPECÍFICA)</t>
  </si>
  <si>
    <t>D.RNP.1</t>
  </si>
  <si>
    <t>Generación anual de residuos no peligrosos producidos en Aragón</t>
  </si>
  <si>
    <t>D.RNP.2</t>
  </si>
  <si>
    <t>Generación anual de residuos no peligrosos (sin incluir RCD)</t>
  </si>
  <si>
    <t>D.RNP.3</t>
  </si>
  <si>
    <t>Generación anual de residuos no peligrosos procedentes de procesos térmicos (cenizas).</t>
  </si>
  <si>
    <t>D.RNP.4</t>
  </si>
  <si>
    <t>Generación anual de residuos no peligrosos sin RCD y sin cenizas</t>
  </si>
  <si>
    <t>D.RNP.5</t>
  </si>
  <si>
    <t>Cantidad anual de residuos no peligrosos gestionados en Aragón</t>
  </si>
  <si>
    <t>D.RNP.6</t>
  </si>
  <si>
    <t>Cantidad anual de residuos destinados al servicio público de titularidad autonómica para su eliminación.</t>
  </si>
  <si>
    <t>D.BE.- DATOS SOBRE EL PROGRAMA VERTICAL DE BUQUES Y EMBARCACIONES AL FINAL DE SU VIDA ÚTIL</t>
  </si>
  <si>
    <t>No se precisan datos específicos de este programa</t>
  </si>
  <si>
    <t>D.RS.- DATOS SOBRE EL PROGRAMA VERTICAL DE RESIDUOS SANITARIOS</t>
  </si>
  <si>
    <t>D.VE.- DATOS SOBRE EL PROGRAMA DEPÓSITO DE RESIDUOS EN VERTEDEROS</t>
  </si>
  <si>
    <t>D.VE.1</t>
  </si>
  <si>
    <t>Cantidad total de residuos urbanos biodegradables generados en 1995</t>
  </si>
  <si>
    <t>D.VE.2</t>
  </si>
  <si>
    <t xml:space="preserve">Residuos urbanos biodegradables depositados en vertedero
</t>
  </si>
  <si>
    <t xml:space="preserve">D.G. Cambio Climático y Educación Ambiental a partir de memoria anual de gestores y caracterizaciones </t>
  </si>
  <si>
    <t>D.IE.- DATOS SOBRE EL PROGRAMA TRASLADOS Y MOVIMIENTOS DE RESIDUOS</t>
  </si>
  <si>
    <t>D.TM.1</t>
  </si>
  <si>
    <t>Cantidad  total de residuos peligrosos tratados en Aragón procedentes de otros Estados miembros y de terceros paises en toneladas</t>
  </si>
  <si>
    <t>D.G. Calidad y Seguridad Alimentaria</t>
  </si>
  <si>
    <t>D.TM.2</t>
  </si>
  <si>
    <t>Cantidad  total de residuos peligrosos que salieron de Aragón a tratar en otros Estados miembros y en terceros paises en toneladas</t>
  </si>
  <si>
    <t>D.SC.- DATOS SOBRE EL PROGRAMA SUELOS CONTAMINADOS</t>
  </si>
  <si>
    <t>D.SC.1</t>
  </si>
  <si>
    <t>Número de analíticas de control del aire</t>
  </si>
  <si>
    <t>DG Cambio Climático y Educación Ambiental</t>
  </si>
  <si>
    <t>D.SC.2</t>
  </si>
  <si>
    <r>
      <t>m</t>
    </r>
    <r>
      <rPr>
        <vertAlign val="superscript"/>
        <sz val="7"/>
        <rFont val="Arial"/>
        <family val="2"/>
      </rPr>
      <t xml:space="preserve">3 </t>
    </r>
    <r>
      <rPr>
        <sz val="7"/>
        <rFont val="Arial"/>
        <family val="2"/>
      </rPr>
      <t>depurados en Sardas</t>
    </r>
  </si>
  <si>
    <t>m3</t>
  </si>
  <si>
    <t>D.SC.3</t>
  </si>
  <si>
    <r>
      <t>m</t>
    </r>
    <r>
      <rPr>
        <vertAlign val="superscript"/>
        <sz val="7"/>
        <rFont val="Arial"/>
        <family val="2"/>
      </rPr>
      <t>3</t>
    </r>
    <r>
      <rPr>
        <sz val="7"/>
        <rFont val="Arial"/>
        <family val="2"/>
      </rPr>
      <t xml:space="preserve"> depurados en Bailín</t>
    </r>
  </si>
  <si>
    <t>D.SC.4</t>
  </si>
  <si>
    <t>Número de analíticas realizadas en el laboratorio de Bailín</t>
  </si>
  <si>
    <t>D.SC.5</t>
  </si>
  <si>
    <t>Número de analíticas externalizadas</t>
  </si>
  <si>
    <t>D.SC.6</t>
  </si>
  <si>
    <t>Número de analíticas de agua del protocolo de vigilancia de la calidad del agua del río Gállego</t>
  </si>
  <si>
    <t>D.SC.7</t>
  </si>
  <si>
    <t>Número de analíticas  asociadas al seguimiento de estado ecologico de los cauces asociados</t>
  </si>
  <si>
    <t>D.SC.8</t>
  </si>
  <si>
    <t>ml de nuevos sondeos perforados Bailín</t>
  </si>
  <si>
    <t>m</t>
  </si>
  <si>
    <t>D.SC.9</t>
  </si>
  <si>
    <t>ml de nuevos sondeos perforados Sardas</t>
  </si>
  <si>
    <t>D.SC.10</t>
  </si>
  <si>
    <t>nº de nuevos sondeos perforados Bailín</t>
  </si>
  <si>
    <t>D.SC.11</t>
  </si>
  <si>
    <t>nº de nuevos sondeos perforados Sardas</t>
  </si>
  <si>
    <t>D.SC.12</t>
  </si>
  <si>
    <t>m3 de DNAPL extraído Bailín</t>
  </si>
  <si>
    <t>D.SC.13</t>
  </si>
  <si>
    <t>m3 de DNAPL extraído Sardas</t>
  </si>
  <si>
    <t>D.AMB.- DATOS PARA EL SEGUIMIENTO AMBIENTAL</t>
  </si>
  <si>
    <t>D.AMB.1</t>
  </si>
  <si>
    <t>Producción de GEI emitidos por el sector de tratamiento y eliminación de residuos</t>
  </si>
  <si>
    <t>kt equivalentes de CO2</t>
  </si>
  <si>
    <t>Inventario nacional de emisiones. Edición 2019. D.G. Cambio Climático y Educación Ambiental</t>
  </si>
  <si>
    <t>En el inventario se dan los datos de 2 años antes, por tanto hasta el inventario de 2019, no tendremos el dato del 2017</t>
  </si>
  <si>
    <t>D.AMB.2</t>
  </si>
  <si>
    <t>GEI emitidos por todos los sectores de actividad</t>
  </si>
  <si>
    <t>Indicadores no compuestos (basados en datos proporcionados por la fuente que se referencia) sobre gestión de residuos en Aragón. Años 2012-2020.</t>
  </si>
  <si>
    <t>T.19</t>
  </si>
  <si>
    <t>MOTIVACIÓN</t>
  </si>
  <si>
    <t xml:space="preserve">OBJETIVO </t>
  </si>
  <si>
    <t>VALOR EN 2012</t>
  </si>
  <si>
    <t>VALOR EN 2013</t>
  </si>
  <si>
    <t>VALOR EN 2014</t>
  </si>
  <si>
    <t>VALOR EN 2015</t>
  </si>
  <si>
    <t>VALOR              2016</t>
  </si>
  <si>
    <t>VALOR              2017**</t>
  </si>
  <si>
    <t>VALOR              2018**</t>
  </si>
  <si>
    <t>VALOR              2019**</t>
  </si>
  <si>
    <t>VALOR 2020**</t>
  </si>
  <si>
    <t>CUMPLE a 2020?</t>
  </si>
  <si>
    <t>I.P.- INDICADORES REFERENTES AL PROGRAMA HORIZONTAL DE PREVENCIÓN</t>
  </si>
  <si>
    <t>I.P.1</t>
  </si>
  <si>
    <t>Cantidad total de residuos generados/año/PIB (Kg/1000€)</t>
  </si>
  <si>
    <t>Programa Estatal de Prevención de Residuos 2014-2020</t>
  </si>
  <si>
    <t xml:space="preserve"> ---</t>
  </si>
  <si>
    <t>I.P.2.</t>
  </si>
  <si>
    <t xml:space="preserve">% de reducción de la generación anual de residuos respecto los generados en 2010 </t>
  </si>
  <si>
    <t>Ley 22/2011 art.15.1 en lo referido a "romper el vínculo entre el crecimiento económico y los impactos sobre la salud humana y el medio ambiente asociados a la generación de residuos"</t>
  </si>
  <si>
    <t>Reducción del peso de los residuos producidos en 2020 en un 10% respecto a los generados en 2010</t>
  </si>
  <si>
    <t>Ha crecido un 23,8%</t>
  </si>
  <si>
    <t>Ha crecido un 11,3%</t>
  </si>
  <si>
    <t>Ha crecido un 17,7%</t>
  </si>
  <si>
    <t>Ha crecido un 24,4%</t>
  </si>
  <si>
    <t>Ha crecido un 6,3%</t>
  </si>
  <si>
    <t>Ha crecido un 26,7%</t>
  </si>
  <si>
    <t>Ha crecido un 9%</t>
  </si>
  <si>
    <t>Ha reducido un 5%</t>
  </si>
  <si>
    <t>NO</t>
  </si>
  <si>
    <t>I.P.3</t>
  </si>
  <si>
    <t>Cantidad total de residuos generados sin cenizas de procesos térmicos/año/PIB (Kg/1000€)</t>
  </si>
  <si>
    <t>I.P.4</t>
  </si>
  <si>
    <t>% de reducción de la generación anual de residuos respecto los generados en 2010, sin cenizas de procesos térmicos</t>
  </si>
  <si>
    <t>Ley 22/2011 art. 15.1</t>
  </si>
  <si>
    <t>Ha reducido un 8%</t>
  </si>
  <si>
    <t>Ha reducido un 10%</t>
  </si>
  <si>
    <t>Ha reducido un 14%</t>
  </si>
  <si>
    <t>Ha reducido un 11%</t>
  </si>
  <si>
    <t>Ha reducido un 6%</t>
  </si>
  <si>
    <t>Ha reducido un 7%</t>
  </si>
  <si>
    <t>Ha reducido un 4%</t>
  </si>
  <si>
    <t>I.P.RD.- Indicadores de prevención en materia de residuos domésticos (RD)</t>
  </si>
  <si>
    <t>I.P.RD.1</t>
  </si>
  <si>
    <t>% de reducción de la generación anual de residuos domésticos y comerciales, respecto a los generados en el año 2010</t>
  </si>
  <si>
    <t>Ley 22/2011 Art.15.1 en lo referido a "romper el vínculo entre el crecimiento económico y los impactos sobre la salud humana y el medio ambiente asociados a la generación de residuos"</t>
  </si>
  <si>
    <t>11% de reducción</t>
  </si>
  <si>
    <t>14% de reducción</t>
  </si>
  <si>
    <t>13% de reducción</t>
  </si>
  <si>
    <t>8 % de reducción</t>
  </si>
  <si>
    <t>6% de reducción</t>
  </si>
  <si>
    <t>4% de reducción</t>
  </si>
  <si>
    <t>7% de reducción</t>
  </si>
  <si>
    <t>I.P.RCD.- Indicadores de prevención en materia de residuos de construcción y demolición (RCD)*</t>
  </si>
  <si>
    <t>I.P.RCD.1</t>
  </si>
  <si>
    <t>% de reducción de la generación anual de residuos de construcción y demolición respecto los generados en el año 2010</t>
  </si>
  <si>
    <t>34% de reducción</t>
  </si>
  <si>
    <t>27,6% de reducción</t>
  </si>
  <si>
    <t>33,1% de reducción</t>
  </si>
  <si>
    <t>6,9% de reducción</t>
  </si>
  <si>
    <t>35,4% de reducción</t>
  </si>
  <si>
    <t>26,0% de reducción</t>
  </si>
  <si>
    <t xml:space="preserve"> 15,1% de reducción</t>
  </si>
  <si>
    <t xml:space="preserve"> 10,0% de reducción</t>
  </si>
  <si>
    <t xml:space="preserve"> 3,5% de incremento</t>
  </si>
  <si>
    <t>I.P.RCD.2</t>
  </si>
  <si>
    <t>Cantidad de RCD/año/PIB (Kg/1000€)</t>
  </si>
  <si>
    <t>* Serie recalculada según metodología de cálculo de 2020. Se utiliza dato PIB 2019, al ser el último publicado</t>
  </si>
  <si>
    <t>I.P.RNP.- Indicadores de prevención en materia de residuos no peligrosos (RNP)</t>
  </si>
  <si>
    <t>I.P.RNP.1</t>
  </si>
  <si>
    <t>% de reducción  de la generación anual de RNP respecto los generados en el año 2010 (sin RCD)</t>
  </si>
  <si>
    <t>Ha crecido un 50%</t>
  </si>
  <si>
    <t>Ha crecido un  28,7%</t>
  </si>
  <si>
    <t>Ha crecido un  66,5%</t>
  </si>
  <si>
    <t>Ha crecido un  69,6%</t>
  </si>
  <si>
    <t>Ha crecido un  45,4%</t>
  </si>
  <si>
    <t>Ha crecido un 77,6%</t>
  </si>
  <si>
    <t>Ha crecido un 47,6%</t>
  </si>
  <si>
    <t>Ha reducido un 21,3%</t>
  </si>
  <si>
    <t>Ha aumentado 24,1%</t>
  </si>
  <si>
    <t>I.P.RNP.2</t>
  </si>
  <si>
    <t xml:space="preserve">% de reducción de la generación anual  de RNP procedentes de procesos térmicos (cenizas) respecto los generados en el año 2010 </t>
  </si>
  <si>
    <t>Ha crecido un 152,8%</t>
  </si>
  <si>
    <t>Ha crecido un 95,3%</t>
  </si>
  <si>
    <t>Ha crecido un 147,1%</t>
  </si>
  <si>
    <t>Ha crecido un 154,3%</t>
  </si>
  <si>
    <t>Ha crecido un 77,3%</t>
  </si>
  <si>
    <t>Ha crecido un 157,7%</t>
  </si>
  <si>
    <t>Ha crecido un 73,76%</t>
  </si>
  <si>
    <t>Ha reducido un 11,1%</t>
  </si>
  <si>
    <t>Ha reducido 78,6%</t>
  </si>
  <si>
    <t>SI</t>
  </si>
  <si>
    <t>I.P.RNP.3</t>
  </si>
  <si>
    <t>% de reducción de la generación anual de RNP (sin RCD) no procedentes de procesos térmicos respecto los generados en el año 2010</t>
  </si>
  <si>
    <t>Ha crecido un 2,0%</t>
  </si>
  <si>
    <t xml:space="preserve"> 2,4% de reducción</t>
  </si>
  <si>
    <t>Ha crecido un 28,8%</t>
  </si>
  <si>
    <t>Ha crecido un 30,0%</t>
  </si>
  <si>
    <t>Ha crecido un 30,5%</t>
  </si>
  <si>
    <t>Ha crecido un 40,1%</t>
  </si>
  <si>
    <t>Ha crecido un 35,4%</t>
  </si>
  <si>
    <t>Ha credido un 36,5%</t>
  </si>
  <si>
    <t>Ha aumentado 30%</t>
  </si>
  <si>
    <t>I.P.RP.- Indicadores de prevención en materia de residuos peligrosos (RP)</t>
  </si>
  <si>
    <t>I.P.RP.1</t>
  </si>
  <si>
    <t>% de reducción de la generación anual de residuos peligrosos respecto los generados en el año 2010</t>
  </si>
  <si>
    <t>14,5% de reducción</t>
  </si>
  <si>
    <t>14,2%de reducción</t>
  </si>
  <si>
    <t>5,5% de reducción</t>
  </si>
  <si>
    <t>Ha crecido un 6,7%</t>
  </si>
  <si>
    <t>Ha crecido un 10,7%</t>
  </si>
  <si>
    <t>Ha crecido un 4,9 %</t>
  </si>
  <si>
    <t>Ha crecido un 8,3%</t>
  </si>
  <si>
    <t>Ha crecido un 16 %</t>
  </si>
  <si>
    <t>Ha aumentado 17,4%</t>
  </si>
  <si>
    <t>I.P.RP.3</t>
  </si>
  <si>
    <t>Cantidad total de residuos peligrosos/año/PIB industrial (Kg/1000€)</t>
  </si>
  <si>
    <t>I.V.- INDICADORES REFERENTES AL PROGRAMA HORIZONTAL DE VALORIZACIÓN</t>
  </si>
  <si>
    <t>I.V.1</t>
  </si>
  <si>
    <t>% de residuos domésticos y comerciales destinados a preparación para reutilización y reciclado</t>
  </si>
  <si>
    <t>Ley 22/2011 Art.22.1 a)</t>
  </si>
  <si>
    <t>&gt;50% para el año 2020</t>
  </si>
  <si>
    <t>I.V.2</t>
  </si>
  <si>
    <t>% en peso de RCDs no peligrosos destinados a preparación para la reutilización, reciclado y valorización material (se excluye el LER 170504)</t>
  </si>
  <si>
    <t>Ley 22/2011 Art.22.1 b)
Plan GIRA 2018-2022</t>
  </si>
  <si>
    <t>&gt;65% en el año 2018
&gt;70% en el año 2020</t>
  </si>
  <si>
    <t>Véanse además los indicadores de la tabla I.RAP, referentes al programa de responsabilidad ampliada del productor, y de la tabla I.LD (programa de lodos EDAR).</t>
  </si>
  <si>
    <t>I.C.- INDICADORES REFERENTES AL PROGRAMA HORIZONTAL DE CONTROL</t>
  </si>
  <si>
    <t>I.C.1</t>
  </si>
  <si>
    <t>Número de inspecciones realizadas al año.</t>
  </si>
  <si>
    <t xml:space="preserve"> Programa de control del GIRA</t>
  </si>
  <si>
    <t>En función de los recursos humanos y materiales disponibles</t>
  </si>
  <si>
    <t>I.C.2</t>
  </si>
  <si>
    <t>Número de actuaciones inspectoras al año.</t>
  </si>
  <si>
    <t>I.RD.- INDICADORES REFERENTES AL PROGRAMA VERTICAL DE RESIDUOS DOMÉSTICOS Y COMERCIALES</t>
  </si>
  <si>
    <t>I.RD.1</t>
  </si>
  <si>
    <t>Generación anual de fracción resto de residuos domésticos (LER 200301) en Kg por habitante y año</t>
  </si>
  <si>
    <t>Indicador histórico y de empleo habitual</t>
  </si>
  <si>
    <t>Véanse además los indicadores referentes a residuos domésticos y comerciales en las tablas I.P.RD (Prevención), I.V (Valorización) e I.RAP (Responsabilidad ampliada de los productores)</t>
  </si>
  <si>
    <t>I.RAP.- INDICADORES REFERENTES AL PROGRAMA DE RESPONSABILIDAD AMPLIADA DEL PRODUCTOR (RAP)</t>
  </si>
  <si>
    <t>I.ENV.- Indicadores sobre responsabilidad ampliada del productor en materia de envases y residuos de envases.</t>
  </si>
  <si>
    <t>I.ENV.1</t>
  </si>
  <si>
    <t>Cantidad de residuos (Kg) de envases de vidrio recogidos selectivamente por habitante atendido y año en Aragón</t>
  </si>
  <si>
    <t>Conocer la evolución de la tasa de recogida por habitante y flujo de residuos</t>
  </si>
  <si>
    <t xml:space="preserve"> --</t>
  </si>
  <si>
    <t>I.ENV.2</t>
  </si>
  <si>
    <t>Cantidad de residuos de envases de papel cartón (Kg) recogidos selectivamente por habitante atendido y año en Aragón.</t>
  </si>
  <si>
    <t>I.ENV.3</t>
  </si>
  <si>
    <t>Cantidad de residuos de envases ligeros (Kg) recogidos selectivamente por habitante atendido y año en Aragón.</t>
  </si>
  <si>
    <t>I.MED.- Indicadores sobre responsabilidad ampliada del productor en materia de envases de medicamentos.</t>
  </si>
  <si>
    <t>I.MED.1</t>
  </si>
  <si>
    <t>% de residuos envases farmaceuticos recogidos de manera selectiva anualmente sobre las cantidades de envases farmaceuticos puestos en el mercado de Aragón</t>
  </si>
  <si>
    <t>Conocer la gestión realizada en este tipo de residuos y la evolución anual de su recogida selectiva.</t>
  </si>
  <si>
    <t>I.FIT.- Indicadores sobre responsabilidad ampliada del productor en materia de envases fitosanitarios.</t>
  </si>
  <si>
    <t>I.FIT.1</t>
  </si>
  <si>
    <t>% de residuos envases fitosanitarios recogidos de manera selectiva anualmente sobre las cantidades de envases fitosanitarios puestos en el mercado de Aragón</t>
  </si>
  <si>
    <t xml:space="preserve">I.PAB.- Indicadores sobre responsabilidad ampliada del productor en materia de residuos de pilas y acumuladores. </t>
  </si>
  <si>
    <t>I.PAB.1</t>
  </si>
  <si>
    <r>
      <t xml:space="preserve">% de residuos de pilas y acumuladores </t>
    </r>
    <r>
      <rPr>
        <b/>
        <sz val="9"/>
        <rFont val="Arial"/>
        <family val="2"/>
      </rPr>
      <t xml:space="preserve">portátiles </t>
    </r>
    <r>
      <rPr>
        <sz val="9"/>
        <rFont val="Arial"/>
        <family val="2"/>
      </rPr>
      <t>recogidos de manera selectiva anualmente sobre las cantidades de pilas y acumuladores portátiles puestas en el mercado de Aragón.</t>
    </r>
  </si>
  <si>
    <t>RD 106/2008- Art.15.2 objetivo "a" y "b" y RD 710/2015 que lo modifica (modificacion Art.15, nueva letra "c")</t>
  </si>
  <si>
    <t>45% a partir del 31 de diciembre de 2015 50% a partir del 31 de diciembre de 2020</t>
  </si>
  <si>
    <t>No</t>
  </si>
  <si>
    <t>I.PAB.2</t>
  </si>
  <si>
    <r>
      <t xml:space="preserve">% de residuos de pilas y acumuladores de </t>
    </r>
    <r>
      <rPr>
        <b/>
        <sz val="9"/>
        <rFont val="Arial"/>
        <family val="2"/>
      </rPr>
      <t xml:space="preserve">automoción </t>
    </r>
    <r>
      <rPr>
        <sz val="9"/>
        <rFont val="Arial"/>
        <family val="2"/>
      </rPr>
      <t xml:space="preserve">recogidos de manera selectiva anualmente sobre las cantidades de pilas y acumuladores de automoción puestas en venta en Aragón, el año anterior al de la recogida. </t>
    </r>
  </si>
  <si>
    <t>RD 106/2008- Art.15.3 objetivo "a" y "b" y modificaciones por RD 710/2015 ( Art.15)</t>
  </si>
  <si>
    <t>95% a partir del 31 de diciembre de 2011 98% a partir del 31 de diciembre de 2018</t>
  </si>
  <si>
    <t>SÍ</t>
  </si>
  <si>
    <t>I.PAB.3</t>
  </si>
  <si>
    <r>
      <t xml:space="preserve">% de residuos de pilas, acumuladores y baterías </t>
    </r>
    <r>
      <rPr>
        <b/>
        <sz val="9"/>
        <rFont val="Arial"/>
        <family val="2"/>
      </rPr>
      <t>industriales que contengan cadmio</t>
    </r>
    <r>
      <rPr>
        <sz val="9"/>
        <rFont val="Arial"/>
        <family val="2"/>
      </rPr>
      <t xml:space="preserve"> recogidos de manera selectiva anualmente sobre las cantidades puestas en el mercado de Aragón.</t>
    </r>
  </si>
  <si>
    <t>RD 106/2008 y modificación del Art.15.4 por RD 710/2015</t>
  </si>
  <si>
    <t>95% a partir del 31 diciembre de 2011       98% a partir del 31 de diciembre de 2017</t>
  </si>
  <si>
    <t>n.d</t>
  </si>
  <si>
    <t>*n.d.</t>
  </si>
  <si>
    <t>*75,77%</t>
  </si>
  <si>
    <t>I.PAB.4</t>
  </si>
  <si>
    <r>
      <t>% de residuos de pilas, acumuladores y baterías</t>
    </r>
    <r>
      <rPr>
        <b/>
        <sz val="9"/>
        <rFont val="Arial"/>
        <family val="2"/>
      </rPr>
      <t xml:space="preserve"> industriales que contengan plomo</t>
    </r>
    <r>
      <rPr>
        <sz val="9"/>
        <rFont val="Arial"/>
        <family val="2"/>
      </rPr>
      <t xml:space="preserve"> recogidos de manera selectiva anualmente sobre las cantidades puestas anualmente en el mercado de Aragón.</t>
    </r>
  </si>
  <si>
    <t>RD 106/2008 y  modificación Art.15.4 por RD 710/2015</t>
  </si>
  <si>
    <t>98% a partir del 31 de diciembre de 2017</t>
  </si>
  <si>
    <t xml:space="preserve"> n.d</t>
  </si>
  <si>
    <t>I.PAB.5</t>
  </si>
  <si>
    <r>
      <t>% de residuos de pilas, acumuladores y baterías</t>
    </r>
    <r>
      <rPr>
        <b/>
        <sz val="9"/>
        <rFont val="Arial"/>
        <family val="2"/>
      </rPr>
      <t xml:space="preserve"> industriales que no contengan plomo ni cadmio </t>
    </r>
    <r>
      <rPr>
        <sz val="9"/>
        <rFont val="Arial"/>
        <family val="2"/>
      </rPr>
      <t>recogidos de manera selectiva anualmente sobre las cantidades puestas anualmente en el mercado de Aragón.</t>
    </r>
  </si>
  <si>
    <t>RD 106/2008- y modificación Art.15.4 por RD 710/2015</t>
  </si>
  <si>
    <t>70% a partir del 31 de diciembre de 2020</t>
  </si>
  <si>
    <t>no aplica</t>
  </si>
  <si>
    <t>I.PAB.6</t>
  </si>
  <si>
    <r>
      <t xml:space="preserve">% Eficiencia de reciclado de pilas o acumuladores de </t>
    </r>
    <r>
      <rPr>
        <b/>
        <sz val="9"/>
        <rFont val="Arial"/>
        <family val="2"/>
      </rPr>
      <t>plomo-ácido</t>
    </r>
  </si>
  <si>
    <t>RD 106/2008- Anexo III Parte B 3 a)</t>
  </si>
  <si>
    <t>65% a partir del 31 de diciembre de 2011</t>
  </si>
  <si>
    <t>*77,32%</t>
  </si>
  <si>
    <t>*77,39%</t>
  </si>
  <si>
    <t>*77.50%</t>
  </si>
  <si>
    <t>I.PAB.7</t>
  </si>
  <si>
    <r>
      <t>% eficiencia de reciclado de pilas y acumuladores de</t>
    </r>
    <r>
      <rPr>
        <b/>
        <sz val="9"/>
        <rFont val="Arial"/>
        <family val="2"/>
      </rPr>
      <t xml:space="preserve"> niquel cadmio</t>
    </r>
  </si>
  <si>
    <t>RD 106/2008- Anexo III Parte B 3 b)</t>
  </si>
  <si>
    <t xml:space="preserve">75% a partir del 31 de diciembre de 2011 </t>
  </si>
  <si>
    <t>*83,2%</t>
  </si>
  <si>
    <t>*82,83%</t>
  </si>
  <si>
    <t>*77,66%</t>
  </si>
  <si>
    <t>*79,05%</t>
  </si>
  <si>
    <t>I.PAB.8</t>
  </si>
  <si>
    <r>
      <t>% eficiencia de reciclado para</t>
    </r>
    <r>
      <rPr>
        <b/>
        <sz val="9"/>
        <rFont val="Arial"/>
        <family val="2"/>
      </rPr>
      <t xml:space="preserve"> el resto</t>
    </r>
    <r>
      <rPr>
        <sz val="9"/>
        <rFont val="Arial"/>
        <family val="2"/>
      </rPr>
      <t xml:space="preserve"> de pilas y acumuladores (industrial)</t>
    </r>
  </si>
  <si>
    <t>RD 106/2008- Anexo III Parte B 3 c)</t>
  </si>
  <si>
    <t>50% a partir del 31 de diciembre de 2011</t>
  </si>
  <si>
    <t>*59,85%</t>
  </si>
  <si>
    <t>*60,11%</t>
  </si>
  <si>
    <t>*59,95%</t>
  </si>
  <si>
    <t>*83,83%</t>
  </si>
  <si>
    <t>* La información disponible es parcial. Sólo puede asegurarse que el porcentaje es al menos el 12%.</t>
  </si>
  <si>
    <t>I.RAEE.- Indicadores sobre responsabilidad ampliada del productor en materia de residuos de aparatos eléctricos y electrónicos (RAEE)</t>
  </si>
  <si>
    <t>I.RAEE.1</t>
  </si>
  <si>
    <t>Cantidad, en kilos por habitante, de RAEE de uso doméstico recogidos anualmente por parte de los SIG/SCRAP.</t>
  </si>
  <si>
    <t>Indicador histórico y de empleo habitual.</t>
  </si>
  <si>
    <t>I.RAEE.2</t>
  </si>
  <si>
    <t xml:space="preserve">Porcentaje en peso de la cantidad total de RAEE recogida en Aragón por los SIG/SCRAP, respecto al objetivo correspondiente establecido por MITECO para Aragón. </t>
  </si>
  <si>
    <t>art. 29.3 RD110/2015 desde 2016</t>
  </si>
  <si>
    <t>100% del objetivo para Aragón publicado por el MITECO cada año</t>
  </si>
  <si>
    <t>I.RAEE.3</t>
  </si>
  <si>
    <t xml:space="preserve">Porcentaje en peso de la cantidad total de RAEE uso doméstico recogida en Aragón por los SIG/SCRAP, respecto al objetivo correspondiente establecido por MITECO para Aragón. </t>
  </si>
  <si>
    <t>I.RAEE.4</t>
  </si>
  <si>
    <t xml:space="preserve">Porcentaje en peso de la cantidad total de RAEE uso profesional recogida en Aragón por los SIG/SCRAP, respecto al objetivo correspondiente establecido por MITECO para Aragón. </t>
  </si>
  <si>
    <t>I.RAEE.5</t>
  </si>
  <si>
    <t xml:space="preserve">Porcentaje en peso de la cantidad total de RAEE de Categoría 1 (grandes electrodomésticos) recogida en Aragón por los SIG/SCRAP, sistemas individuales y otros canales respecto al objetivo correspondiente establecido por MITECO para Aragón. </t>
  </si>
  <si>
    <t>100% del objetivo para Aragón publicado por MITECO cada año</t>
  </si>
  <si>
    <t>I.RAEE.6</t>
  </si>
  <si>
    <t xml:space="preserve">Porcentaje den peso de la cantidad total de RAEE de Categoría 2 (pequeños electrodomésticos) recogida en Aragón por los SIG/SCRAP, por sistemas individuales y otros canales, respecto al objetivo correspondiente establecido por MITECO para Aragón. </t>
  </si>
  <si>
    <t>I.RAEE.7</t>
  </si>
  <si>
    <t xml:space="preserve">Porcentaje en peso de la cantidad total de RAEE de Categoría 3 (equipos de informática y telecomunicaciones) recogida en Aragón por los SIG/SCRAP, los sistemas individuales y otros canales, respecto al objetivo correspondiente establecido por MITECO para Aragón. </t>
  </si>
  <si>
    <t>I.RAEE.8</t>
  </si>
  <si>
    <t xml:space="preserve">Porcentaje en peso de la cantidad total de RAEE de Categoría 4 (aparatos electrónicos de consumo) recogida en Aragón por los SIG/SCRAP, los sistemas individuales y otros canales, respecto al objetivo correspondiente establecido por MITECO para Aragón. </t>
  </si>
  <si>
    <t>I.RAEE.9</t>
  </si>
  <si>
    <t xml:space="preserve">Porcentaje en peso de la cantidad total de RAEE de Categoría 5 (aparatos de alumbrado) recogida en Aragón por los SIG/SCRAP, los sistemas individuales y otros canales, respecto al objetivo correspondiente establecido por MITECO para Aragón. </t>
  </si>
  <si>
    <t>I.RAEE.10</t>
  </si>
  <si>
    <t xml:space="preserve">Porcentaje en peso de la cantidad total de RAEE de Categoría 6 (herramientas eléctricas o electrónicas) recogida en Aragón por los SIG/SCRAP, los sistemas individuales y otros canales,  respecto al objetivo correspondiente establecido por MITECO para Aragón. </t>
  </si>
  <si>
    <t>I.RAEE.11</t>
  </si>
  <si>
    <t xml:space="preserve">Porcentaje en peso de la cantidad total de RAEE de Categoría 7 (juguetes y equipos deportivos o de tiempo libre) recogida en Aragón por los SIG/SCRAP, los sistemas individuales y otros canales, respecto al objetivo correspondiente establecido por MITECO para Aragón. </t>
  </si>
  <si>
    <t>I.RAEE.12</t>
  </si>
  <si>
    <t xml:space="preserve">Porcentaje en peso de la cantidad total de RAEE de Categoría 8 (aparatos médicos) recogida en Aragón por los SIG/SCRAP, los sistemas individuales y otros canales, respecto al objetivo correspondiente establecido por MITECO para Aragón. </t>
  </si>
  <si>
    <t>I.RAEE.13</t>
  </si>
  <si>
    <t xml:space="preserve">Porcentaje en peso de la cantidad total de RAEE de Categoría 9 (instrumentos de vigilancia y control) recogida en Aragón por los SIG/SCRAP, los sistemas individuales y otros canales, respecto al objetivo correspondiente establecido por MITECO para Aragón. </t>
  </si>
  <si>
    <t>I.RAEE.14</t>
  </si>
  <si>
    <t xml:space="preserve">Porcentaje en peso de la cantidad total de RAEE de Categoría 10 (máquinas expendedoras) recogida en Aragón por los SIG/SCRAP, los sistemas individuales y otros canales, respecto al objetivo correspondiente establecido por MITECO para Aragón. </t>
  </si>
  <si>
    <t>** Para comprobar el cumplimiento del objetivo correspondiente establecido por MITECO para Aragón anualmente, se han añadido los RAEE recogidos por canales no SIG/SCRAP y los sistemas individuales (CONTAZARA).
A partir de 2019 se utilizan nuevas categorías de RAEE, no siendo coincidentes con las anteriores, por lo que no puede compararse la información entre ambos periodos.</t>
  </si>
  <si>
    <t>I.NFU.- Indicadores sobre responsabilidad ampliada del productor de neumáticos al final de su vida útil (NFU)*</t>
  </si>
  <si>
    <t>I.NFU.1</t>
  </si>
  <si>
    <t>% preparación para la reutilización de NFU (segundo uso y recauchutado) con respecto al total de NFU recogidos en Aragón</t>
  </si>
  <si>
    <t>PEMAR 2016-2022
Plan GIRA 2018-2022</t>
  </si>
  <si>
    <t xml:space="preserve"> &gt;10% en 2015
&gt;13% en 2018
&gt;15% en 2020</t>
  </si>
  <si>
    <t>I.NFU.2</t>
  </si>
  <si>
    <t>% reciclaje (valorización material) NFU con respecto al total de NFU recogidos en Aragón</t>
  </si>
  <si>
    <t>&gt;40% en 2015
&gt;42% en 2018
&gt;45% en 2020</t>
  </si>
  <si>
    <t>I.NFU.3</t>
  </si>
  <si>
    <t>% reciclaje de acero de NFU con respecto al total de NFU recogidos en Aragón</t>
  </si>
  <si>
    <t xml:space="preserve"> Sí</t>
  </si>
  <si>
    <t>I.NFU.4</t>
  </si>
  <si>
    <t>% valorización energética NFU con respecto al total de NFU recogidos en Aragón</t>
  </si>
  <si>
    <t>&gt;50% en 2015
&lt;45% en 2018
&lt;40% en 2020</t>
  </si>
  <si>
    <t>* Los datos relativos a 2016 se corresponden solo con el SIG TNU, no disponiendo de datos de SIGNUS (salvo las cantidades relativas a preparación para la reutilización).
  Los objetivos se han calculado, según marca el PEMAR, sobre los NFU recogido. Teniendo en cuenta que las cantidades puestas en el mercado no coinciden con las cantidades recogidas ni con las tratadas, el sumatorio de los porcentajes de cumplimiento de objetivos no suman el 100%.</t>
  </si>
  <si>
    <t xml:space="preserve">I.AU.- Indicadores sobre responsabilidad ampliada del productor en materia de aceites industriales usados.  </t>
  </si>
  <si>
    <t>I.AU.1</t>
  </si>
  <si>
    <t>% recuperación de aceites usados generados</t>
  </si>
  <si>
    <t>I.AU.2</t>
  </si>
  <si>
    <t>% valorización de aceites usados recuperados</t>
  </si>
  <si>
    <t>Real Decreto 679/2006 Art.8 b)</t>
  </si>
  <si>
    <t>I.AU.3</t>
  </si>
  <si>
    <t>% regeneración de aceites usados recuperados regenerables</t>
  </si>
  <si>
    <t>Real Decreto 679/2006 Art.8 c)</t>
  </si>
  <si>
    <t>I.VFU.- indicadores sobre responsabilidad ampliada del productor En materia de vehículos al final de su vida útil (VFU)</t>
  </si>
  <si>
    <t>I.VFU.1</t>
  </si>
  <si>
    <t>% preparación para la reutilización y reciclado del peso medio por vehículo al final de su vida útil y año</t>
  </si>
  <si>
    <t>RD 20/2017 Art. 8.1</t>
  </si>
  <si>
    <t xml:space="preserve">&gt;85% 
</t>
  </si>
  <si>
    <t>I.VFU.2</t>
  </si>
  <si>
    <t>% preparación para la reutilización y valorización del peso medio por vehículo al final de su vida útil y año</t>
  </si>
  <si>
    <t xml:space="preserve">&gt;95% </t>
  </si>
  <si>
    <t>I.VFU.3</t>
  </si>
  <si>
    <t xml:space="preserve">% recuperación para la preparación para la reutilización y comercialización de piezas y componentes de los vehículos por parte de los CAT sobre el peso total de los vehículos tratados anualmente </t>
  </si>
  <si>
    <t>RD 20/2017 Art. 8.2</t>
  </si>
  <si>
    <t>&gt;5% a partir de febrero 2017
 &gt;10% a partir del 1 de enero 2021  
&gt;15% a partir del 1 de enero  2026</t>
  </si>
  <si>
    <t>Exigencia de cálculo a patir de 2017</t>
  </si>
  <si>
    <t>I.RCD.- INDICADORES REFERENTES AL PROGRAMA VERTICAL DE RESIDUOS DE CONSTRUCCIÓN Y DEMOLICIÓN</t>
  </si>
  <si>
    <t>Véanse los indicadores referentes a residuos de construcción y demolición en las tablas I.P.RCD (Prevención) e I.V (Valorización)</t>
  </si>
  <si>
    <t>I.LD.- INDICADORES REFERENTES AL PROGRAMA VERTICAL DE LODOS DE DEPURACIÓN DE AGUAS RESIDUALES</t>
  </si>
  <si>
    <t>I.LD.1</t>
  </si>
  <si>
    <t>% de residuos consistentes en lodos procedentes de estaciones depuradoras de aguas residuales, medidos en toneladas en base seca, que han sido destinados a su valorización mediante aplicación agrícola</t>
  </si>
  <si>
    <t>Plan GIRA 2018-2022</t>
  </si>
  <si>
    <t>&gt; 40 %</t>
  </si>
  <si>
    <t>I.LD.2</t>
  </si>
  <si>
    <t>% de residuos consistentes en lodos procedentes de estaciones depuradoras de aguas residuales, medidos en toneladas en base seca, que han sido destinados a su eliminación en vertedero</t>
  </si>
  <si>
    <t>&lt; 7 %</t>
  </si>
  <si>
    <t>I.RP.- INDICADORES REFERENTES AL PROGRAMA VERTICAL DE RESIDUOS PELIGROSOS</t>
  </si>
  <si>
    <t>I.RP.1</t>
  </si>
  <si>
    <t>Eliminación de PCB</t>
  </si>
  <si>
    <t>RD 1378/1999</t>
  </si>
  <si>
    <t>Eliminación de PCB antes del 31 de diciembre de 2010</t>
  </si>
  <si>
    <t>Véanse además los indicadores referentes a residuos peligrosos en las tablas I.P.RP (Prevención), I.V (Valorización) e I.RAP (Responsabilidad ampliada de los productores)</t>
  </si>
  <si>
    <t>I.RA.- INDICADORES REFERENTES AL PROGRAMA VERTICAL DE RESIDUOS AGRARIOS</t>
  </si>
  <si>
    <t>Véanse los indicadores referentes a  envases fitosanitarios en la tabla I.FIT, a residuos no peligrosos en la tabla I.RNP y a residuos peligrosos en la tabla I.RP.</t>
  </si>
  <si>
    <t>I.RIE.- INDICADORES REFERENTES AL PROGRAMA VERTICAL DE RESIDUOS DE INDUSTRIAS EXTRACTIVAS</t>
  </si>
  <si>
    <t>I.RIE.1</t>
  </si>
  <si>
    <r>
      <t>Superficie anual restaurada en explotaciones mineras activas (m</t>
    </r>
    <r>
      <rPr>
        <vertAlign val="superscript"/>
        <sz val="9"/>
        <rFont val="Arial"/>
        <family val="2"/>
      </rPr>
      <t>2</t>
    </r>
    <r>
      <rPr>
        <sz val="9"/>
        <rFont val="Arial"/>
        <family val="2"/>
      </rPr>
      <t>)</t>
    </r>
  </si>
  <si>
    <t xml:space="preserve"> -</t>
  </si>
  <si>
    <t>I.RIE.2</t>
  </si>
  <si>
    <t>% superficie restaurada respecto superficie afectada por explotaciones mineras activas</t>
  </si>
  <si>
    <t>Conocer la evolución de  la superficie restaurada</t>
  </si>
  <si>
    <t>I.RNP.- INDICADORES REFERENTES AL PROGRAMA VERTICAL DE RESIDUOS NO PELIGROSOS (SIN LEGISLACIÓN ESPECÍFICA)</t>
  </si>
  <si>
    <t>Véanse los indicadores referentes a residuos no peligrosos en la tabla I.P.RNP (Prevención).</t>
  </si>
  <si>
    <t>I.BE.- INDICADORES REFERENTES AL PROGRAMA VERTICAL DE BUQUES Y EMBARCACIONES AL FINAL DE SU VIDA ÚTIL</t>
  </si>
  <si>
    <t>No se adoptan indicadores específicos de este programa</t>
  </si>
  <si>
    <t>I.RS.- INDICADORES REFERENTES AL PROGRAMA VERTICAL DE RESIDUOS SANITARIOS</t>
  </si>
  <si>
    <t>I.VE.- INDICADORES REFERENTES AL PROGRAMA DEPÓSITO DE RESIDUOS EN VERTEDEROS</t>
  </si>
  <si>
    <t>I.VE.1</t>
  </si>
  <si>
    <t>% en peso de residuos urbanos biodegradables destinados a vertedero respecto la cantidad total de residuos urbanos biodegradables generados en 1995.</t>
  </si>
  <si>
    <t>RD 1481/2001 Art.5.2 c)</t>
  </si>
  <si>
    <t>&lt;35% para el 16 de julio de 2016</t>
  </si>
  <si>
    <t>I.IE.- INDICADORES REFERENTES AL PROGRAMA TRASLADOS Y MOVIMIENTOS DE RESIDUOS</t>
  </si>
  <si>
    <t>I.SC.- INDICADORES REFERENTES AL PROGRAMA VERTICAL DE RESIDUOS DE SUELOS CONTAMINADOS</t>
  </si>
  <si>
    <t>I.SC.1</t>
  </si>
  <si>
    <t>% analíticas control del aire dentro de valores normativos de HCH</t>
  </si>
  <si>
    <t>Concentración de referencia (RfC) del perfil de riesgos de α -HCH (Convenio de Estocolmo)
/ valor límite ambiental de exposición diaria de γ-HCH (INSHT)</t>
  </si>
  <si>
    <t>--</t>
  </si>
  <si>
    <t>----</t>
  </si>
  <si>
    <t>I.SC.2</t>
  </si>
  <si>
    <t>% analíticas HCH agua del protocolo de vigilancia de la calidad del agua del río Gállego dentro de valores normativos de HCH</t>
  </si>
  <si>
    <t>RD 140/2003</t>
  </si>
  <si>
    <t>I.SC.3</t>
  </si>
  <si>
    <t>relación m3 depurados vs. mm lluvia Bailín</t>
  </si>
  <si>
    <t>DG Sostenibilidad</t>
  </si>
  <si>
    <t>relación m3 depurados vs. mm lluvia Sardas</t>
  </si>
  <si>
    <t>Indicadores compuestos o sintéticos sobre gestión de residuos en Aragón. Años 2012-2020.</t>
  </si>
  <si>
    <t>T.20</t>
  </si>
  <si>
    <r>
      <t xml:space="preserve">Fuente: </t>
    </r>
    <r>
      <rPr>
        <b/>
        <sz val="10"/>
        <rFont val="Arial"/>
        <family val="2"/>
      </rPr>
      <t xml:space="preserve"> Dirección General de Calidad Ambiental.</t>
    </r>
  </si>
  <si>
    <t>Central</t>
  </si>
  <si>
    <t xml:space="preserve"> Evolución de la recogida de envases ligeros en contenedores en Aragón. Años 2002 a 2021</t>
  </si>
  <si>
    <t>Evolución de la recogida de papel-cartón en contenedores en Aragón. Años 2001 a 2021</t>
  </si>
  <si>
    <t>Evolución de la recogida de vidrio en contenedores en Aragón. Años 2002 a 2021</t>
  </si>
  <si>
    <t>Tabla 1.4.20 Cantidad de residuos peligrosos producidos en Aragón por código LER.  Año 2010-2021</t>
  </si>
  <si>
    <t>2. Pequeños electrodomésticos y aparatos</t>
  </si>
  <si>
    <t>Cantidad de residuos de envases fitosanitarios gestionados en Aragón (kilógramos)</t>
  </si>
  <si>
    <t>Gráfica 1.4.15 Servicio Público de valorización y eliminación de escombros. Evolución 2011-2021.</t>
  </si>
  <si>
    <t>Gráfica 1.4.13 Certificados de destrucción de Vehículos Fuera de Uso (VFU). Años 2006 a 2021.</t>
  </si>
  <si>
    <t>LER 190503</t>
  </si>
  <si>
    <t>Compost fuera de especificación.</t>
  </si>
  <si>
    <t>LER 101003</t>
  </si>
  <si>
    <t>Escorias de horno</t>
  </si>
  <si>
    <t>LER 100316</t>
  </si>
  <si>
    <t>Espumas distintas de las especificadas en el código 10 03 15</t>
  </si>
  <si>
    <t xml:space="preserve"> valor 2021</t>
  </si>
  <si>
    <t>Indicadores compuestos o sintéticos sobre gestión de residuos en Aragón. Años 2012-2021</t>
  </si>
  <si>
    <t>Cumplrea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</si>
</sst>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1" formatCode="_-* #,##0\ _€_-;\-* #,##0\ _€_-;_-* &quot;-&quot;\ _€_-;_-@_-"/>
    <numFmt numFmtId="43" formatCode="_-* #,##0.00\ _€_-;\-* #,##0.00\ _€_-;_-* &quot;-&quot;??\ _€_-;_-@_-"/>
    <numFmt numFmtId="164" formatCode="_-* #,##0.00_-;\-* #,##0.00_-;_-* &quot;-&quot;??_-;_-@_-"/>
    <numFmt numFmtId="165" formatCode="0.0%"/>
    <numFmt numFmtId="166" formatCode="0.0"/>
    <numFmt numFmtId="167" formatCode="#,##0.0"/>
    <numFmt numFmtId="168" formatCode="_-* #,##0.0_-;\-* #,##0.0_-;_-* &quot;-&quot;??_-;_-@_-"/>
    <numFmt numFmtId="169" formatCode="_-* #,##0\ _P_t_s_-;\-* #,##0\ _P_t_s_-;_-* &quot;-&quot;\ _P_t_s_-;_-@_-"/>
    <numFmt numFmtId="170" formatCode="_-* #,##0.00\ _P_t_s_-;\-* #,##0.00\ _P_t_s_-;_-* &quot;-&quot;??\ _P_t_s_-;_-@_-"/>
    <numFmt numFmtId="171" formatCode="_-* #,##0_-;\-* #,##0_-;_-* &quot;-&quot;??_-;_-@_-"/>
    <numFmt numFmtId="172" formatCode="0.000"/>
    <numFmt numFmtId="173" formatCode="_([$€]* #,##0.00_);_([$€]* \(#,##0.00\);_([$€]* &quot;-&quot;??_);_(@_)"/>
    <numFmt numFmtId="174" formatCode="_-* #,##0.00\ _p_t_a_-;\-* #,##0.00\ _p_t_a_-;_-* &quot;-&quot;??\ _p_t_a_-;_-@_-"/>
    <numFmt numFmtId="175" formatCode="_-* #,##0.00\ [$€]_-;\-* #,##0.00\ [$€]_-;_-* &quot;-&quot;??\ [$€]_-;_-@_-"/>
    <numFmt numFmtId="176" formatCode="_([$€]* #,##0.00_);_([$€]* \(#,##0.00\);_([$€]* \-??_);_(@_)"/>
    <numFmt numFmtId="177" formatCode="_-* #,##0.00\ _P_t_s_-;\-* #,##0.00\ _P_t_s_-;_-* \-??\ _P_t_s_-;_-@_-"/>
    <numFmt numFmtId="178" formatCode="_-* #,##0.00\ _€_-;\-* #,##0.00\ _€_-;_-* \-??\ _€_-;_-@_-"/>
    <numFmt numFmtId="179" formatCode="_-* #,##0.00\ _p_t_a_-;\-* #,##0.00\ _p_t_a_-;_-* \-??\ _p_t_a_-;_-@_-"/>
    <numFmt numFmtId="180" formatCode="_-* #,##0\ _€_-;\-* #,##0\ _€_-;_-* &quot;- &quot;_€_-;_-@_-"/>
    <numFmt numFmtId="181" formatCode="_-* #,##0\ _P_t_s_-;\-* #,##0\ _P_t_s_-;_-* &quot;- &quot;_P_t_s_-;_-@_-"/>
    <numFmt numFmtId="182" formatCode="0\ %"/>
    <numFmt numFmtId="183" formatCode="#,##0.0000_ ;\-#,##0.0000\ "/>
    <numFmt numFmtId="184" formatCode="0.00\ %"/>
    <numFmt numFmtId="185" formatCode="#,##0.000"/>
    <numFmt numFmtId="186" formatCode="0.0\ %"/>
    <numFmt numFmtId="187" formatCode="_-* #,##0\ _P_t_s_-;\-* #,##0\ _P_t_s_-;_-* \-??\ _P_t_s_-;_-@_-"/>
    <numFmt numFmtId="188" formatCode="0_ ;\-0\ "/>
    <numFmt numFmtId="189" formatCode="#,##0_ ;\-#,##0\ "/>
  </numFmts>
  <fonts count="75" x14ac:knownFonts="1">
    <font>
      <sz val="11"/>
      <color theme="1"/>
      <name val="Calibri"/>
      <family val="2"/>
      <scheme val="minor"/>
    </font>
    <font>
      <sz val="11"/>
      <color theme="1"/>
      <name val="Calibri"/>
      <family val="2"/>
      <scheme val="minor"/>
    </font>
    <font>
      <b/>
      <sz val="10"/>
      <name val="Arial"/>
      <family val="2"/>
    </font>
    <font>
      <sz val="10"/>
      <name val="Arial"/>
      <family val="2"/>
    </font>
    <font>
      <b/>
      <vertAlign val="superscript"/>
      <sz val="10"/>
      <name val="Arial"/>
      <family val="2"/>
    </font>
    <font>
      <b/>
      <sz val="10"/>
      <color indexed="10"/>
      <name val="Arial"/>
      <family val="2"/>
    </font>
    <font>
      <vertAlign val="superscript"/>
      <sz val="10"/>
      <name val="Arial"/>
      <family val="2"/>
    </font>
    <font>
      <sz val="10"/>
      <color indexed="8"/>
      <name val="Arial"/>
      <family val="2"/>
    </font>
    <font>
      <sz val="12"/>
      <name val="Arial"/>
      <family val="2"/>
    </font>
    <font>
      <sz val="10"/>
      <name val="Arial"/>
      <family val="2"/>
    </font>
    <font>
      <b/>
      <sz val="11"/>
      <color theme="1"/>
      <name val="Calibri"/>
      <family val="2"/>
      <scheme val="minor"/>
    </font>
    <font>
      <b/>
      <sz val="9"/>
      <name val="Arial"/>
      <family val="2"/>
    </font>
    <font>
      <u/>
      <sz val="10"/>
      <color indexed="12"/>
      <name val="Arial"/>
      <family val="2"/>
    </font>
    <font>
      <sz val="9"/>
      <name val="Arial"/>
      <family val="2"/>
    </font>
    <font>
      <sz val="11"/>
      <color indexed="8"/>
      <name val="Calibri"/>
      <family val="2"/>
    </font>
    <font>
      <b/>
      <i/>
      <sz val="11"/>
      <color indexed="8"/>
      <name val="Times New Roman"/>
      <family val="1"/>
    </font>
    <font>
      <b/>
      <sz val="11"/>
      <color indexed="16"/>
      <name val="Times New Roman"/>
      <family val="1"/>
    </font>
    <font>
      <sz val="10"/>
      <name val="Helv"/>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8"/>
      <color indexed="56"/>
      <name val="Cambria"/>
      <family val="2"/>
    </font>
    <font>
      <b/>
      <sz val="15"/>
      <color indexed="56"/>
      <name val="Calibri"/>
      <family val="2"/>
    </font>
    <font>
      <b/>
      <sz val="13"/>
      <color indexed="56"/>
      <name val="Calibri"/>
      <family val="2"/>
    </font>
    <font>
      <sz val="10"/>
      <color indexed="10"/>
      <name val="Arial"/>
      <family val="2"/>
    </font>
    <font>
      <sz val="11"/>
      <color theme="1"/>
      <name val="Arial"/>
      <family val="2"/>
    </font>
    <font>
      <b/>
      <sz val="11"/>
      <color theme="1"/>
      <name val="Arial"/>
      <family val="2"/>
    </font>
    <font>
      <sz val="11"/>
      <name val="Arial"/>
      <family val="2"/>
    </font>
    <font>
      <sz val="11"/>
      <color indexed="8"/>
      <name val="Arial"/>
      <family val="2"/>
    </font>
    <font>
      <b/>
      <sz val="11"/>
      <name val="Arial"/>
      <family val="2"/>
    </font>
    <font>
      <sz val="8"/>
      <name val="Arial"/>
      <family val="2"/>
    </font>
    <font>
      <b/>
      <sz val="11"/>
      <color rgb="FFFF0000"/>
      <name val="Arial"/>
      <family val="2"/>
    </font>
    <font>
      <b/>
      <sz val="12"/>
      <name val="Arial"/>
      <family val="2"/>
    </font>
    <font>
      <b/>
      <sz val="7"/>
      <name val="Arial"/>
      <family val="2"/>
    </font>
    <font>
      <sz val="7"/>
      <name val="Arial"/>
      <family val="2"/>
    </font>
    <font>
      <sz val="10"/>
      <color rgb="FFFF0000"/>
      <name val="Arial"/>
      <family val="2"/>
    </font>
    <font>
      <sz val="6"/>
      <name val="Arial"/>
      <family val="2"/>
    </font>
    <font>
      <i/>
      <sz val="6"/>
      <name val="Arial"/>
      <family val="2"/>
    </font>
    <font>
      <sz val="9"/>
      <color rgb="FFFF0000"/>
      <name val="Arial"/>
      <family val="2"/>
    </font>
    <font>
      <b/>
      <sz val="8"/>
      <color rgb="FFFF0000"/>
      <name val="Century Gothic"/>
      <family val="2"/>
    </font>
    <font>
      <u/>
      <sz val="10"/>
      <color rgb="FFFF0000"/>
      <name val="Arial"/>
      <family val="2"/>
    </font>
    <font>
      <i/>
      <sz val="7"/>
      <name val="Arial"/>
      <family val="2"/>
    </font>
    <font>
      <u/>
      <sz val="8"/>
      <color rgb="FFFF0000"/>
      <name val="Arial"/>
      <family val="2"/>
    </font>
    <font>
      <sz val="7"/>
      <color rgb="FFFF0000"/>
      <name val="Arial"/>
      <family val="2"/>
    </font>
    <font>
      <b/>
      <sz val="7"/>
      <color indexed="10"/>
      <name val="Arial"/>
      <family val="2"/>
    </font>
    <font>
      <sz val="8"/>
      <color rgb="FFFF0000"/>
      <name val="Arial"/>
      <family val="2"/>
    </font>
    <font>
      <sz val="7"/>
      <color indexed="10"/>
      <name val="Arial"/>
      <family val="2"/>
    </font>
    <font>
      <sz val="6"/>
      <color rgb="FFFF0000"/>
      <name val="Arial"/>
      <family val="2"/>
    </font>
    <font>
      <vertAlign val="superscript"/>
      <sz val="7"/>
      <name val="Arial"/>
      <family val="2"/>
    </font>
    <font>
      <b/>
      <sz val="12"/>
      <color indexed="55"/>
      <name val="Arial"/>
      <family val="2"/>
    </font>
    <font>
      <b/>
      <sz val="9"/>
      <color indexed="9"/>
      <name val="Arial"/>
      <family val="2"/>
    </font>
    <font>
      <b/>
      <sz val="8"/>
      <name val="Arial"/>
      <family val="2"/>
    </font>
    <font>
      <sz val="9"/>
      <color indexed="10"/>
      <name val="Arial"/>
      <family val="2"/>
    </font>
    <font>
      <b/>
      <sz val="9"/>
      <color indexed="10"/>
      <name val="Arial"/>
      <family val="2"/>
    </font>
    <font>
      <sz val="9"/>
      <color indexed="17"/>
      <name val="Arial"/>
      <family val="2"/>
    </font>
    <font>
      <i/>
      <sz val="9"/>
      <name val="Arial"/>
      <family val="2"/>
    </font>
    <font>
      <sz val="9"/>
      <color rgb="FF00B050"/>
      <name val="Arial"/>
      <family val="2"/>
    </font>
    <font>
      <i/>
      <sz val="8"/>
      <name val="Arial"/>
      <family val="2"/>
    </font>
    <font>
      <sz val="9"/>
      <color indexed="53"/>
      <name val="Arial"/>
      <family val="2"/>
    </font>
    <font>
      <sz val="9"/>
      <color theme="9"/>
      <name val="Arial"/>
      <family val="2"/>
    </font>
    <font>
      <sz val="9"/>
      <color theme="1"/>
      <name val="Arial"/>
      <family val="2"/>
    </font>
    <font>
      <vertAlign val="superscript"/>
      <sz val="9"/>
      <name val="Arial"/>
      <family val="2"/>
    </font>
    <font>
      <sz val="10"/>
      <color theme="1"/>
      <name val="Arial"/>
      <family val="2"/>
    </font>
    <font>
      <b/>
      <sz val="10"/>
      <color theme="1"/>
      <name val="Arial"/>
      <family val="2"/>
    </font>
    <font>
      <b/>
      <sz val="10"/>
      <color theme="0"/>
      <name val="Arial"/>
      <family val="2"/>
    </font>
  </fonts>
  <fills count="46">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92D050"/>
        <bgColor indexed="64"/>
      </patternFill>
    </fill>
    <fill>
      <patternFill patternType="solid">
        <fgColor rgb="FFFFFFCC"/>
      </patternFill>
    </fill>
    <fill>
      <patternFill patternType="solid">
        <fgColor indexed="9"/>
        <bgColor indexed="26"/>
      </patternFill>
    </fill>
    <fill>
      <patternFill patternType="solid">
        <fgColor rgb="FFFFC000"/>
        <bgColor indexed="64"/>
      </patternFill>
    </fill>
    <fill>
      <patternFill patternType="solid">
        <fgColor indexed="26"/>
        <bgColor indexed="9"/>
      </patternFill>
    </fill>
    <fill>
      <patternFill patternType="solid">
        <fgColor indexed="42"/>
        <bgColor indexed="27"/>
      </patternFill>
    </fill>
    <fill>
      <patternFill patternType="solid">
        <fgColor indexed="44"/>
        <bgColor indexed="31"/>
      </patternFill>
    </fill>
    <fill>
      <patternFill patternType="solid">
        <fgColor indexed="43"/>
        <bgColor indexed="26"/>
      </patternFill>
    </fill>
    <fill>
      <patternFill patternType="solid">
        <fgColor indexed="47"/>
        <bgColor indexed="22"/>
      </patternFill>
    </fill>
    <fill>
      <patternFill patternType="solid">
        <fgColor indexed="57"/>
        <bgColor indexed="21"/>
      </patternFill>
    </fill>
    <fill>
      <patternFill patternType="solid">
        <fgColor indexed="22"/>
        <bgColor indexed="31"/>
      </patternFill>
    </fill>
    <fill>
      <patternFill patternType="solid">
        <fgColor theme="0"/>
        <bgColor indexed="26"/>
      </patternFill>
    </fill>
    <fill>
      <patternFill patternType="solid">
        <fgColor theme="0"/>
        <bgColor indexed="64"/>
      </patternFill>
    </fill>
    <fill>
      <patternFill patternType="solid">
        <fgColor indexed="29"/>
        <bgColor indexed="45"/>
      </patternFill>
    </fill>
    <fill>
      <patternFill patternType="solid">
        <fgColor indexed="11"/>
        <bgColor indexed="49"/>
      </patternFill>
    </fill>
    <fill>
      <patternFill patternType="solid">
        <fgColor indexed="31"/>
        <bgColor indexed="22"/>
      </patternFill>
    </fill>
    <fill>
      <patternFill patternType="solid">
        <fgColor indexed="45"/>
        <bgColor indexed="29"/>
      </patternFill>
    </fill>
    <fill>
      <patternFill patternType="solid">
        <fgColor indexed="46"/>
        <bgColor indexed="24"/>
      </patternFill>
    </fill>
    <fill>
      <patternFill patternType="solid">
        <fgColor indexed="27"/>
        <bgColor indexed="41"/>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3"/>
        <bgColor indexed="52"/>
      </patternFill>
    </fill>
    <fill>
      <patternFill patternType="solid">
        <fgColor indexed="50"/>
        <bgColor indexed="46"/>
      </patternFill>
    </fill>
    <fill>
      <patternFill patternType="solid">
        <fgColor indexed="51"/>
        <bgColor indexed="34"/>
      </patternFill>
    </fill>
    <fill>
      <patternFill patternType="solid">
        <fgColor theme="4" tint="0.39997558519241921"/>
        <bgColor indexed="64"/>
      </patternFill>
    </fill>
    <fill>
      <patternFill patternType="solid">
        <fgColor theme="0"/>
        <bgColor indexed="34"/>
      </patternFill>
    </fill>
    <fill>
      <patternFill patternType="solid">
        <fgColor theme="0"/>
        <bgColor indexed="22"/>
      </patternFill>
    </fill>
    <fill>
      <patternFill patternType="solid">
        <fgColor theme="8" tint="0.59999389629810485"/>
        <bgColor indexed="64"/>
      </patternFill>
    </fill>
    <fill>
      <patternFill patternType="solid">
        <fgColor indexed="34"/>
        <bgColor indexed="64"/>
      </patternFill>
    </fill>
    <fill>
      <patternFill patternType="solid">
        <fgColor indexed="5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249977111117893"/>
        <bgColor indexed="31"/>
      </patternFill>
    </fill>
    <fill>
      <patternFill patternType="solid">
        <fgColor theme="0" tint="-0.34998626667073579"/>
        <bgColor indexed="31"/>
      </patternFill>
    </fill>
  </fills>
  <borders count="1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hair">
        <color indexed="64"/>
      </top>
      <bottom style="hair">
        <color indexed="64"/>
      </bottom>
      <diagonal/>
    </border>
    <border>
      <left/>
      <right style="thin">
        <color indexed="64"/>
      </right>
      <top/>
      <bottom/>
      <diagonal/>
    </border>
    <border>
      <left/>
      <right/>
      <top style="hair">
        <color indexed="8"/>
      </top>
      <bottom style="hair">
        <color indexed="8"/>
      </bottom>
      <diagonal/>
    </border>
    <border>
      <left style="thin">
        <color indexed="22"/>
      </left>
      <right style="thin">
        <color indexed="22"/>
      </right>
      <top style="thin">
        <color indexed="22"/>
      </top>
      <bottom style="thin">
        <color indexed="22"/>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8"/>
      </left>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theme="0"/>
      </left>
      <right style="thin">
        <color theme="0"/>
      </right>
      <top/>
      <bottom style="thin">
        <color theme="0"/>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auto="1"/>
      </left>
      <right style="thin">
        <color auto="1"/>
      </right>
      <top style="thin">
        <color auto="1"/>
      </top>
      <bottom/>
      <diagonal/>
    </border>
    <border>
      <left/>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right style="medium">
        <color indexed="8"/>
      </right>
      <top style="thin">
        <color indexed="8"/>
      </top>
      <bottom style="thin">
        <color indexed="8"/>
      </bottom>
      <diagonal/>
    </border>
    <border>
      <left style="thin">
        <color indexed="64"/>
      </left>
      <right/>
      <top style="thin">
        <color indexed="64"/>
      </top>
      <bottom/>
      <diagonal/>
    </border>
    <border>
      <left style="medium">
        <color indexed="8"/>
      </left>
      <right style="thin">
        <color indexed="8"/>
      </right>
      <top/>
      <bottom/>
      <diagonal/>
    </border>
    <border>
      <left style="medium">
        <color indexed="8"/>
      </left>
      <right style="medium">
        <color indexed="8"/>
      </right>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medium">
        <color indexed="8"/>
      </bottom>
      <diagonal/>
    </border>
    <border>
      <left style="medium">
        <color indexed="8"/>
      </left>
      <right/>
      <top style="thin">
        <color indexed="8"/>
      </top>
      <bottom style="medium">
        <color indexed="8"/>
      </bottom>
      <diagonal/>
    </border>
    <border>
      <left/>
      <right style="thin">
        <color theme="0"/>
      </right>
      <top style="thin">
        <color theme="0"/>
      </top>
      <bottom style="thin">
        <color theme="0"/>
      </bottom>
      <diagonal/>
    </border>
    <border>
      <left/>
      <right style="medium">
        <color indexed="8"/>
      </right>
      <top style="medium">
        <color indexed="8"/>
      </top>
      <bottom style="medium">
        <color indexed="8"/>
      </bottom>
      <diagonal/>
    </border>
    <border>
      <left style="thin">
        <color indexed="64"/>
      </left>
      <right style="thin">
        <color indexed="64"/>
      </right>
      <top style="thin">
        <color indexed="8"/>
      </top>
      <bottom style="thin">
        <color indexed="8"/>
      </bottom>
      <diagonal/>
    </border>
    <border>
      <left style="thin">
        <color indexed="8"/>
      </left>
      <right/>
      <top/>
      <bottom style="medium">
        <color indexed="8"/>
      </bottom>
      <diagonal/>
    </border>
    <border>
      <left style="thin">
        <color indexed="8"/>
      </left>
      <right/>
      <top style="thin">
        <color indexed="8"/>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64"/>
      </bottom>
      <diagonal/>
    </border>
    <border>
      <left style="thin">
        <color indexed="64"/>
      </left>
      <right/>
      <top/>
      <bottom style="thin">
        <color indexed="64"/>
      </bottom>
      <diagonal/>
    </border>
    <border>
      <left style="thin">
        <color indexed="8"/>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8"/>
      </left>
      <right style="medium">
        <color indexed="8"/>
      </right>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thin">
        <color indexed="8"/>
      </top>
      <bottom style="medium">
        <color indexed="8"/>
      </bottom>
      <diagonal/>
    </border>
    <border>
      <left style="medium">
        <color indexed="8"/>
      </left>
      <right/>
      <top/>
      <bottom/>
      <diagonal/>
    </border>
    <border>
      <left style="medium">
        <color indexed="8"/>
      </left>
      <right style="thin">
        <color indexed="8"/>
      </right>
      <top/>
      <bottom style="medium">
        <color indexed="8"/>
      </bottom>
      <diagonal/>
    </border>
    <border>
      <left/>
      <right style="thin">
        <color theme="0"/>
      </right>
      <top/>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thin">
        <color theme="0" tint="-0.24994659260841701"/>
      </bottom>
      <diagonal/>
    </border>
    <border>
      <left style="thin">
        <color indexed="8"/>
      </left>
      <right style="thin">
        <color indexed="8"/>
      </right>
      <top style="thin">
        <color theme="0" tint="-0.24994659260841701"/>
      </top>
      <bottom style="thin">
        <color theme="0" tint="-0.24994659260841701"/>
      </bottom>
      <diagonal/>
    </border>
    <border>
      <left style="thin">
        <color indexed="8"/>
      </left>
      <right style="thin">
        <color indexed="8"/>
      </right>
      <top style="thin">
        <color theme="0" tint="-0.24994659260841701"/>
      </top>
      <bottom style="thin">
        <color indexed="8"/>
      </bottom>
      <diagonal/>
    </border>
    <border>
      <left/>
      <right/>
      <top/>
      <bottom style="thin">
        <color indexed="64"/>
      </bottom>
      <diagonal/>
    </border>
    <border>
      <left style="thin">
        <color indexed="8"/>
      </left>
      <right style="thin">
        <color indexed="8"/>
      </right>
      <top style="thin">
        <color theme="0" tint="-0.24994659260841701"/>
      </top>
      <bottom/>
      <diagonal/>
    </border>
    <border>
      <left style="thin">
        <color indexed="64"/>
      </left>
      <right style="thin">
        <color indexed="64"/>
      </right>
      <top/>
      <bottom/>
      <diagonal/>
    </border>
    <border>
      <left style="thin">
        <color indexed="64"/>
      </left>
      <right/>
      <top style="thin">
        <color indexed="8"/>
      </top>
      <bottom style="thin">
        <color indexed="8"/>
      </bottom>
      <diagonal/>
    </border>
    <border>
      <left style="medium">
        <color indexed="8"/>
      </left>
      <right/>
      <top style="medium">
        <color indexed="8"/>
      </top>
      <bottom style="medium">
        <color indexed="64"/>
      </bottom>
      <diagonal/>
    </border>
    <border>
      <left/>
      <right/>
      <top style="thin">
        <color indexed="8"/>
      </top>
      <bottom style="medium">
        <color indexed="64"/>
      </bottom>
      <diagonal/>
    </border>
    <border>
      <left style="medium">
        <color indexed="8"/>
      </left>
      <right/>
      <top/>
      <bottom style="medium">
        <color indexed="64"/>
      </bottom>
      <diagonal/>
    </border>
  </borders>
  <cellStyleXfs count="226">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170" fontId="9" fillId="0" borderId="0" applyFont="0" applyFill="0" applyBorder="0" applyAlignment="0" applyProtection="0"/>
    <xf numFmtId="169" fontId="9" fillId="0" borderId="0" applyFont="0" applyFill="0" applyBorder="0" applyAlignment="0" applyProtection="0"/>
    <xf numFmtId="9" fontId="9" fillId="0" borderId="0" applyFont="0" applyFill="0" applyBorder="0" applyAlignment="0" applyProtection="0"/>
    <xf numFmtId="170" fontId="9" fillId="0" borderId="0" applyFont="0" applyFill="0" applyBorder="0" applyAlignment="0" applyProtection="0"/>
    <xf numFmtId="0" fontId="3" fillId="0" borderId="0"/>
    <xf numFmtId="176" fontId="3" fillId="0" borderId="0" applyFill="0" applyBorder="0" applyAlignment="0" applyProtection="0"/>
    <xf numFmtId="0" fontId="13" fillId="0" borderId="8">
      <alignment horizontal="right"/>
    </xf>
    <xf numFmtId="0" fontId="7" fillId="0" borderId="0">
      <alignment vertical="top"/>
    </xf>
    <xf numFmtId="173" fontId="9"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3" fontId="7" fillId="0" borderId="0" applyFont="0" applyFill="0" applyBorder="0" applyAlignment="0" applyProtection="0"/>
    <xf numFmtId="175" fontId="3" fillId="0" borderId="0" applyFont="0" applyFill="0" applyBorder="0" applyAlignment="0" applyProtection="0"/>
    <xf numFmtId="170" fontId="9" fillId="0" borderId="0" applyFont="0" applyFill="0" applyBorder="0" applyAlignment="0" applyProtection="0"/>
    <xf numFmtId="41" fontId="14"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0" fontId="8" fillId="0" borderId="0"/>
    <xf numFmtId="0" fontId="13" fillId="0" borderId="10">
      <alignment horizontal="right"/>
    </xf>
    <xf numFmtId="0" fontId="3" fillId="0" borderId="0"/>
    <xf numFmtId="0" fontId="3" fillId="0" borderId="0"/>
    <xf numFmtId="0" fontId="14" fillId="0" borderId="0"/>
    <xf numFmtId="0" fontId="3" fillId="0" borderId="0"/>
    <xf numFmtId="0" fontId="1" fillId="0" borderId="0"/>
    <xf numFmtId="0" fontId="3" fillId="0" borderId="0"/>
    <xf numFmtId="0" fontId="3" fillId="0" borderId="0"/>
    <xf numFmtId="0" fontId="3" fillId="0" borderId="0"/>
    <xf numFmtId="0" fontId="14" fillId="0" borderId="0"/>
    <xf numFmtId="0" fontId="14" fillId="0" borderId="0"/>
    <xf numFmtId="0" fontId="14" fillId="7" borderId="7" applyNumberFormat="0" applyFont="0" applyAlignment="0" applyProtection="0"/>
    <xf numFmtId="4" fontId="7" fillId="3" borderId="0">
      <alignment horizontal="right"/>
    </xf>
    <xf numFmtId="0" fontId="15" fillId="3" borderId="0">
      <alignment horizontal="right"/>
    </xf>
    <xf numFmtId="0" fontId="16" fillId="3" borderId="9"/>
    <xf numFmtId="0" fontId="16" fillId="0" borderId="0" applyBorder="0">
      <alignment horizontal="centerContinuous"/>
    </xf>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xf numFmtId="0" fontId="17" fillId="0" borderId="0"/>
    <xf numFmtId="3" fontId="3" fillId="0" borderId="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0" fontId="12" fillId="0" borderId="0" applyNumberFormat="0" applyFill="0" applyBorder="0" applyAlignment="0" applyProtection="0"/>
    <xf numFmtId="177" fontId="3" fillId="0" borderId="0" applyFill="0" applyBorder="0" applyAlignment="0" applyProtection="0"/>
    <xf numFmtId="180" fontId="3" fillId="0" borderId="0" applyFill="0" applyBorder="0" applyAlignment="0" applyProtection="0"/>
    <xf numFmtId="181" fontId="3" fillId="0" borderId="0" applyFill="0" applyBorder="0" applyAlignment="0" applyProtection="0"/>
    <xf numFmtId="180" fontId="3" fillId="0" borderId="0" applyFill="0" applyBorder="0" applyAlignment="0" applyProtection="0"/>
    <xf numFmtId="177" fontId="3" fillId="0" borderId="0" applyFill="0" applyBorder="0" applyAlignment="0" applyProtection="0"/>
    <xf numFmtId="178" fontId="3" fillId="0" borderId="0" applyFill="0" applyBorder="0" applyAlignment="0" applyProtection="0"/>
    <xf numFmtId="178" fontId="3" fillId="0" borderId="0" applyFill="0" applyBorder="0" applyAlignment="0" applyProtection="0"/>
    <xf numFmtId="178" fontId="3" fillId="0" borderId="0" applyFill="0" applyBorder="0" applyAlignment="0" applyProtection="0"/>
    <xf numFmtId="178" fontId="3" fillId="0" borderId="0" applyFill="0" applyBorder="0" applyAlignment="0" applyProtection="0"/>
    <xf numFmtId="178" fontId="3" fillId="0" borderId="0" applyFill="0" applyBorder="0" applyAlignment="0" applyProtection="0"/>
    <xf numFmtId="178"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0" fontId="3" fillId="0" borderId="0"/>
    <xf numFmtId="0" fontId="14" fillId="0" borderId="0"/>
    <xf numFmtId="0" fontId="3" fillId="10" borderId="11" applyNumberFormat="0" applyAlignment="0" applyProtection="0"/>
    <xf numFmtId="4" fontId="7" fillId="8" borderId="0">
      <alignment horizontal="right"/>
    </xf>
    <xf numFmtId="0" fontId="15" fillId="8" borderId="0">
      <alignment horizontal="right"/>
    </xf>
    <xf numFmtId="0" fontId="16" fillId="8" borderId="12"/>
    <xf numFmtId="0" fontId="16" fillId="0" borderId="0" applyBorder="0">
      <alignment horizontal="center"/>
    </xf>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0" fontId="3" fillId="0" borderId="0"/>
    <xf numFmtId="0" fontId="3" fillId="0" borderId="0"/>
    <xf numFmtId="177" fontId="3" fillId="0" borderId="0" applyFill="0" applyBorder="0" applyAlignment="0" applyProtection="0"/>
    <xf numFmtId="177" fontId="3" fillId="0" borderId="0" applyFill="0" applyBorder="0" applyAlignment="0" applyProtection="0"/>
    <xf numFmtId="0" fontId="12" fillId="0" borderId="0" applyNumberFormat="0" applyFill="0" applyBorder="0" applyAlignment="0" applyProtection="0">
      <alignment vertical="top"/>
      <protection locked="0"/>
    </xf>
    <xf numFmtId="0" fontId="14" fillId="21" borderId="0" applyNumberFormat="0" applyBorder="0" applyAlignment="0" applyProtection="0"/>
    <xf numFmtId="0" fontId="14" fillId="22" borderId="0" applyNumberFormat="0" applyBorder="0" applyAlignment="0" applyProtection="0"/>
    <xf numFmtId="0" fontId="14" fillId="11"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14" borderId="0" applyNumberFormat="0" applyBorder="0" applyAlignment="0" applyProtection="0"/>
    <xf numFmtId="0" fontId="14" fillId="12"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3"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18" fillId="2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9" fillId="11" borderId="0" applyNumberFormat="0" applyBorder="0" applyAlignment="0" applyProtection="0"/>
    <xf numFmtId="0" fontId="22" fillId="16" borderId="15" applyNumberFormat="0" applyAlignment="0" applyProtection="0"/>
    <xf numFmtId="0" fontId="20" fillId="30" borderId="16" applyNumberFormat="0" applyAlignment="0" applyProtection="0"/>
    <xf numFmtId="0" fontId="21" fillId="0" borderId="17" applyNumberFormat="0" applyFill="0" applyAlignment="0" applyProtection="0"/>
    <xf numFmtId="0" fontId="23" fillId="0" borderId="0" applyNumberFormat="0" applyFill="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15"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33" borderId="0" applyNumberFormat="0" applyBorder="0" applyAlignment="0" applyProtection="0"/>
    <xf numFmtId="0" fontId="24" fillId="14" borderId="15" applyNumberFormat="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176" fontId="3" fillId="0" borderId="0" applyFill="0" applyBorder="0" applyAlignment="0" applyProtection="0"/>
    <xf numFmtId="0" fontId="25" fillId="22" borderId="0" applyNumberFormat="0" applyBorder="0" applyAlignment="0" applyProtection="0"/>
    <xf numFmtId="178" fontId="3" fillId="0" borderId="0" applyFill="0" applyBorder="0" applyAlignment="0" applyProtection="0"/>
    <xf numFmtId="181" fontId="3" fillId="0" borderId="0" applyFill="0" applyBorder="0" applyAlignment="0" applyProtection="0"/>
    <xf numFmtId="180" fontId="3" fillId="0" borderId="0" applyFill="0" applyBorder="0" applyAlignment="0" applyProtection="0"/>
    <xf numFmtId="178" fontId="3" fillId="0" borderId="0" applyFill="0" applyBorder="0" applyAlignment="0" applyProtection="0"/>
    <xf numFmtId="178" fontId="3" fillId="0" borderId="0" applyFill="0" applyBorder="0" applyAlignment="0" applyProtection="0"/>
    <xf numFmtId="178" fontId="3" fillId="0" borderId="0" applyFill="0" applyBorder="0" applyAlignment="0" applyProtection="0"/>
    <xf numFmtId="172" fontId="3" fillId="0" borderId="0" applyFill="0" applyBorder="0" applyAlignment="0" applyProtection="0"/>
    <xf numFmtId="178" fontId="3" fillId="0" borderId="0" applyFill="0" applyBorder="0" applyAlignment="0" applyProtection="0"/>
    <xf numFmtId="178" fontId="3" fillId="0" borderId="0" applyFill="0" applyBorder="0" applyAlignment="0" applyProtection="0"/>
    <xf numFmtId="172" fontId="3" fillId="0" borderId="0" applyFill="0" applyBorder="0" applyAlignment="0" applyProtection="0"/>
    <xf numFmtId="179"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78" fontId="3" fillId="0" borderId="0" applyFill="0" applyBorder="0" applyAlignment="0" applyProtection="0"/>
    <xf numFmtId="0" fontId="26" fillId="13" borderId="0" applyNumberFormat="0" applyBorder="0" applyAlignment="0" applyProtection="0"/>
    <xf numFmtId="0" fontId="3" fillId="10" borderId="18" applyNumberFormat="0" applyAlignment="0" applyProtection="0"/>
    <xf numFmtId="0" fontId="3" fillId="10" borderId="18" applyNumberFormat="0" applyAlignment="0" applyProtection="0"/>
    <xf numFmtId="0" fontId="3" fillId="10" borderId="18" applyNumberFormat="0" applyAlignment="0" applyProtection="0"/>
    <xf numFmtId="0" fontId="3" fillId="10" borderId="18" applyNumberFormat="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182" fontId="3" fillId="0" borderId="0" applyFill="0" applyBorder="0" applyAlignment="0" applyProtection="0"/>
    <xf numFmtId="0" fontId="3" fillId="0" borderId="0"/>
    <xf numFmtId="0" fontId="3" fillId="0" borderId="0"/>
    <xf numFmtId="0" fontId="27" fillId="16" borderId="1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32" fillId="0" borderId="20" applyNumberFormat="0" applyFill="0" applyAlignment="0" applyProtection="0"/>
    <xf numFmtId="0" fontId="33" fillId="0" borderId="21" applyNumberFormat="0" applyFill="0" applyAlignment="0" applyProtection="0"/>
    <xf numFmtId="0" fontId="23" fillId="0" borderId="22" applyNumberFormat="0" applyFill="0" applyAlignment="0" applyProtection="0"/>
    <xf numFmtId="0" fontId="30" fillId="0" borderId="23" applyNumberFormat="0" applyFill="0" applyAlignment="0" applyProtection="0"/>
    <xf numFmtId="170" fontId="3" fillId="0" borderId="0" applyFont="0" applyFill="0" applyBorder="0" applyAlignment="0" applyProtection="0"/>
    <xf numFmtId="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7" fontId="3" fillId="0" borderId="0" applyFill="0" applyBorder="0" applyAlignment="0" applyProtection="0"/>
    <xf numFmtId="170"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0" fontId="3" fillId="10" borderId="32" applyNumberFormat="0" applyAlignment="0" applyProtection="0"/>
    <xf numFmtId="177" fontId="3" fillId="0" borderId="0" applyFill="0" applyBorder="0" applyAlignment="0" applyProtection="0"/>
    <xf numFmtId="170" fontId="3" fillId="0" borderId="0" applyFon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0" fontId="3" fillId="10" borderId="46" applyNumberFormat="0" applyAlignment="0" applyProtection="0"/>
    <xf numFmtId="177" fontId="3" fillId="0" borderId="0" applyFill="0" applyBorder="0" applyAlignment="0" applyProtection="0"/>
  </cellStyleXfs>
  <cellXfs count="1148">
    <xf numFmtId="0" fontId="0" fillId="0" borderId="0" xfId="0"/>
    <xf numFmtId="0" fontId="3" fillId="3" borderId="0" xfId="0" applyFont="1" applyFill="1" applyBorder="1" applyAlignment="1">
      <alignment vertical="center" wrapText="1"/>
    </xf>
    <xf numFmtId="0" fontId="0" fillId="3" borderId="0" xfId="0" applyFill="1" applyBorder="1" applyAlignment="1">
      <alignment horizontal="center" vertical="center"/>
    </xf>
    <xf numFmtId="0" fontId="2" fillId="3" borderId="0" xfId="0" applyFont="1" applyFill="1" applyBorder="1" applyAlignment="1">
      <alignment vertical="center" wrapText="1"/>
    </xf>
    <xf numFmtId="0" fontId="3" fillId="3" borderId="0" xfId="0" applyFont="1" applyFill="1" applyBorder="1" applyAlignment="1">
      <alignment vertical="center"/>
    </xf>
    <xf numFmtId="0" fontId="2" fillId="3" borderId="0" xfId="0" applyFont="1" applyFill="1" applyBorder="1" applyAlignment="1">
      <alignment vertical="center"/>
    </xf>
    <xf numFmtId="0" fontId="2" fillId="3" borderId="0" xfId="0" applyFont="1" applyFill="1" applyAlignment="1"/>
    <xf numFmtId="0" fontId="0" fillId="3" borderId="0" xfId="0" applyFill="1" applyBorder="1" applyAlignment="1">
      <alignment vertical="center"/>
    </xf>
    <xf numFmtId="0" fontId="3" fillId="3" borderId="0" xfId="0" applyFont="1" applyFill="1" applyBorder="1" applyAlignment="1">
      <alignment horizontal="left" vertical="center" wrapText="1"/>
    </xf>
    <xf numFmtId="0" fontId="0" fillId="3" borderId="0" xfId="0" applyFill="1" applyBorder="1" applyAlignment="1">
      <alignment horizontal="left" vertical="center"/>
    </xf>
    <xf numFmtId="0" fontId="0" fillId="3" borderId="0" xfId="0" applyFill="1" applyBorder="1" applyAlignment="1">
      <alignment horizontal="center"/>
    </xf>
    <xf numFmtId="0" fontId="0" fillId="3" borderId="0" xfId="0" applyFill="1" applyBorder="1"/>
    <xf numFmtId="0" fontId="5" fillId="3" borderId="0" xfId="0" applyFont="1" applyFill="1" applyBorder="1" applyAlignment="1">
      <alignment horizontal="left"/>
    </xf>
    <xf numFmtId="0" fontId="0" fillId="3" borderId="0" xfId="0" applyFill="1" applyBorder="1" applyAlignment="1">
      <alignment vertical="center" wrapText="1"/>
    </xf>
    <xf numFmtId="0" fontId="3" fillId="3" borderId="0" xfId="0" applyFont="1" applyFill="1" applyBorder="1" applyAlignment="1">
      <alignment horizontal="center"/>
    </xf>
    <xf numFmtId="0" fontId="2" fillId="0" borderId="0" xfId="0" applyFont="1" applyAlignment="1"/>
    <xf numFmtId="3" fontId="2" fillId="3" borderId="0" xfId="0" applyNumberFormat="1" applyFont="1" applyFill="1" applyAlignment="1"/>
    <xf numFmtId="3" fontId="0" fillId="3" borderId="0" xfId="0" applyNumberFormat="1" applyFill="1" applyBorder="1" applyAlignment="1">
      <alignment vertical="center"/>
    </xf>
    <xf numFmtId="49" fontId="2" fillId="3" borderId="1" xfId="0" applyNumberFormat="1" applyFont="1" applyFill="1" applyBorder="1" applyAlignment="1">
      <alignment horizontal="center" vertical="center"/>
    </xf>
    <xf numFmtId="0" fontId="3" fillId="3" borderId="1" xfId="0" applyFont="1" applyFill="1" applyBorder="1" applyAlignment="1">
      <alignment wrapText="1"/>
    </xf>
    <xf numFmtId="0" fontId="2" fillId="3" borderId="0" xfId="0" applyFont="1" applyFill="1" applyBorder="1" applyAlignment="1">
      <alignment horizontal="left" vertical="center"/>
    </xf>
    <xf numFmtId="0" fontId="2" fillId="0" borderId="0" xfId="0" applyFont="1"/>
    <xf numFmtId="3" fontId="2" fillId="4" borderId="1" xfId="0" applyNumberFormat="1" applyFont="1" applyFill="1" applyBorder="1" applyAlignment="1">
      <alignment vertical="center" wrapText="1"/>
    </xf>
    <xf numFmtId="3" fontId="8" fillId="3" borderId="0" xfId="0" applyNumberFormat="1" applyFont="1" applyFill="1"/>
    <xf numFmtId="0" fontId="2" fillId="3" borderId="0" xfId="0" applyFont="1" applyFill="1" applyAlignment="1">
      <alignment horizontal="left"/>
    </xf>
    <xf numFmtId="0" fontId="0" fillId="3" borderId="0" xfId="0" applyFill="1" applyBorder="1" applyAlignment="1">
      <alignment wrapText="1"/>
    </xf>
    <xf numFmtId="0" fontId="0" fillId="3" borderId="0" xfId="0" applyFill="1" applyBorder="1" applyAlignment="1">
      <alignment horizontal="left" vertical="center" wrapText="1"/>
    </xf>
    <xf numFmtId="3" fontId="3" fillId="3" borderId="0" xfId="0" applyNumberFormat="1" applyFont="1" applyFill="1" applyBorder="1" applyAlignment="1">
      <alignment vertical="center"/>
    </xf>
    <xf numFmtId="0" fontId="0" fillId="3" borderId="0" xfId="0" applyFill="1"/>
    <xf numFmtId="168" fontId="3" fillId="0" borderId="1" xfId="1" applyNumberFormat="1" applyFont="1" applyFill="1" applyBorder="1" applyAlignment="1">
      <alignment horizontal="center" vertical="center"/>
    </xf>
    <xf numFmtId="164" fontId="1" fillId="0" borderId="14" xfId="1" applyFont="1" applyBorder="1" applyAlignment="1">
      <alignment horizontal="right" vertical="center"/>
    </xf>
    <xf numFmtId="164" fontId="13" fillId="3" borderId="14" xfId="1" applyFont="1" applyFill="1" applyBorder="1" applyAlignment="1">
      <alignment horizontal="right" vertical="center"/>
    </xf>
    <xf numFmtId="0" fontId="0" fillId="0" borderId="14" xfId="0" applyBorder="1"/>
    <xf numFmtId="171" fontId="0" fillId="6" borderId="14" xfId="1" applyNumberFormat="1" applyFont="1" applyFill="1" applyBorder="1"/>
    <xf numFmtId="164" fontId="13" fillId="0" borderId="14" xfId="1" applyFont="1" applyBorder="1" applyAlignment="1">
      <alignment horizontal="right" vertical="center"/>
    </xf>
    <xf numFmtId="0" fontId="0" fillId="0" borderId="14" xfId="0" applyBorder="1" applyAlignment="1">
      <alignment wrapText="1"/>
    </xf>
    <xf numFmtId="0" fontId="0" fillId="9" borderId="14" xfId="0" applyFill="1" applyBorder="1"/>
    <xf numFmtId="164" fontId="1" fillId="9" borderId="14" xfId="1" applyFont="1" applyFill="1" applyBorder="1" applyAlignment="1">
      <alignment horizontal="right" vertical="center"/>
    </xf>
    <xf numFmtId="0" fontId="0" fillId="6" borderId="14" xfId="0" applyFill="1" applyBorder="1"/>
    <xf numFmtId="3" fontId="2" fillId="35" borderId="13" xfId="0" applyNumberFormat="1" applyFont="1" applyFill="1" applyBorder="1" applyAlignment="1">
      <alignment horizontal="center" vertical="center"/>
    </xf>
    <xf numFmtId="9" fontId="0" fillId="0" borderId="24" xfId="0" applyNumberFormat="1" applyFill="1" applyBorder="1"/>
    <xf numFmtId="9" fontId="3" fillId="0" borderId="24" xfId="205" applyNumberFormat="1" applyBorder="1" applyAlignment="1">
      <alignment horizontal="right"/>
    </xf>
    <xf numFmtId="9" fontId="0" fillId="0" borderId="24" xfId="2" applyFont="1" applyBorder="1"/>
    <xf numFmtId="9" fontId="3" fillId="0" borderId="24" xfId="205" applyNumberFormat="1" applyBorder="1"/>
    <xf numFmtId="0" fontId="0" fillId="0" borderId="24" xfId="0" applyBorder="1"/>
    <xf numFmtId="3" fontId="0" fillId="18" borderId="24" xfId="0" applyNumberFormat="1" applyFill="1" applyBorder="1"/>
    <xf numFmtId="3" fontId="3" fillId="0" borderId="24" xfId="8" applyNumberFormat="1" applyFill="1" applyBorder="1" applyProtection="1"/>
    <xf numFmtId="3" fontId="0" fillId="0" borderId="24" xfId="0" applyNumberFormat="1" applyFill="1" applyBorder="1" applyProtection="1"/>
    <xf numFmtId="3" fontId="0" fillId="0" borderId="24" xfId="0" applyNumberFormat="1" applyFill="1" applyBorder="1" applyAlignment="1">
      <alignment horizontal="right"/>
    </xf>
    <xf numFmtId="3" fontId="3" fillId="0" borderId="24" xfId="8" applyNumberFormat="1" applyFill="1" applyBorder="1"/>
    <xf numFmtId="3" fontId="0" fillId="0" borderId="24" xfId="0" applyNumberFormat="1" applyFill="1" applyBorder="1"/>
    <xf numFmtId="3" fontId="3" fillId="0" borderId="24" xfId="8" applyNumberFormat="1" applyBorder="1"/>
    <xf numFmtId="171" fontId="0" fillId="0" borderId="24" xfId="1" applyNumberFormat="1" applyFont="1" applyBorder="1"/>
    <xf numFmtId="3" fontId="3" fillId="8" borderId="13" xfId="0" applyNumberFormat="1" applyFont="1" applyFill="1" applyBorder="1" applyAlignment="1">
      <alignment horizontal="right" vertical="center" wrapText="1"/>
    </xf>
    <xf numFmtId="3" fontId="2" fillId="35" borderId="24" xfId="0" applyNumberFormat="1" applyFont="1" applyFill="1" applyBorder="1" applyAlignment="1">
      <alignment horizontal="right" vertical="center"/>
    </xf>
    <xf numFmtId="3" fontId="2" fillId="35" borderId="31" xfId="0" applyNumberFormat="1" applyFont="1" applyFill="1" applyBorder="1" applyAlignment="1">
      <alignment horizontal="right" vertical="center"/>
    </xf>
    <xf numFmtId="3" fontId="2" fillId="35" borderId="26" xfId="0" applyNumberFormat="1" applyFont="1" applyFill="1" applyBorder="1" applyAlignment="1">
      <alignment horizontal="right" vertical="center"/>
    </xf>
    <xf numFmtId="3" fontId="2" fillId="35" borderId="13" xfId="0" applyNumberFormat="1" applyFont="1" applyFill="1" applyBorder="1" applyAlignment="1">
      <alignment horizontal="right" vertical="center"/>
    </xf>
    <xf numFmtId="3" fontId="0" fillId="0" borderId="24" xfId="0" applyNumberFormat="1" applyBorder="1" applyAlignment="1">
      <alignment horizontal="right"/>
    </xf>
    <xf numFmtId="3" fontId="3" fillId="0" borderId="25" xfId="0" applyNumberFormat="1" applyFont="1" applyFill="1" applyBorder="1" applyAlignment="1">
      <alignment horizontal="right" vertical="center"/>
    </xf>
    <xf numFmtId="3" fontId="3" fillId="8" borderId="25" xfId="0" applyNumberFormat="1" applyFont="1" applyFill="1" applyBorder="1" applyAlignment="1">
      <alignment horizontal="right" vertical="center"/>
    </xf>
    <xf numFmtId="3" fontId="2" fillId="8" borderId="13" xfId="0" applyNumberFormat="1" applyFont="1" applyFill="1" applyBorder="1" applyAlignment="1">
      <alignment horizontal="left" vertical="center" wrapText="1"/>
    </xf>
    <xf numFmtId="3" fontId="2" fillId="8" borderId="13" xfId="0" applyNumberFormat="1" applyFont="1" applyFill="1" applyBorder="1" applyAlignment="1">
      <alignment horizontal="left" vertical="center"/>
    </xf>
    <xf numFmtId="0" fontId="2" fillId="34" borderId="24" xfId="0" applyFont="1" applyFill="1" applyBorder="1" applyAlignment="1">
      <alignment horizontal="center" vertical="center"/>
    </xf>
    <xf numFmtId="0" fontId="2" fillId="34" borderId="27" xfId="0" applyFont="1" applyFill="1" applyBorder="1" applyAlignment="1">
      <alignment horizontal="center" vertical="center"/>
    </xf>
    <xf numFmtId="0" fontId="2" fillId="34" borderId="13" xfId="0" applyFont="1" applyFill="1" applyBorder="1" applyAlignment="1">
      <alignment horizontal="center" vertical="center"/>
    </xf>
    <xf numFmtId="0" fontId="2" fillId="8" borderId="13" xfId="0" applyFont="1" applyFill="1" applyBorder="1" applyAlignment="1">
      <alignment horizontal="center" vertical="center"/>
    </xf>
    <xf numFmtId="0" fontId="2" fillId="0" borderId="30" xfId="0" applyFont="1" applyFill="1" applyBorder="1"/>
    <xf numFmtId="0" fontId="2" fillId="0" borderId="29" xfId="0" applyFont="1" applyFill="1" applyBorder="1"/>
    <xf numFmtId="3" fontId="2" fillId="0" borderId="28" xfId="0" applyNumberFormat="1" applyFont="1" applyFill="1" applyBorder="1" applyAlignment="1">
      <alignment wrapText="1"/>
    </xf>
    <xf numFmtId="0" fontId="0" fillId="8" borderId="0" xfId="0" applyFill="1"/>
    <xf numFmtId="0" fontId="2" fillId="8" borderId="0" xfId="0" applyFont="1" applyFill="1" applyAlignment="1"/>
    <xf numFmtId="182" fontId="3" fillId="0" borderId="24" xfId="8" applyNumberFormat="1" applyFill="1" applyBorder="1"/>
    <xf numFmtId="182" fontId="0" fillId="0" borderId="24" xfId="0" applyNumberFormat="1" applyFill="1" applyBorder="1"/>
    <xf numFmtId="167" fontId="3" fillId="0" borderId="24" xfId="8" applyNumberFormat="1" applyBorder="1"/>
    <xf numFmtId="167" fontId="0" fillId="0" borderId="24" xfId="0" applyNumberFormat="1" applyBorder="1" applyAlignment="1">
      <alignment horizontal="right"/>
    </xf>
    <xf numFmtId="166" fontId="0" fillId="0" borderId="24" xfId="0" applyNumberFormat="1" applyFill="1" applyBorder="1"/>
    <xf numFmtId="166" fontId="3" fillId="0" borderId="24" xfId="8" applyNumberFormat="1" applyFill="1" applyBorder="1"/>
    <xf numFmtId="165" fontId="3" fillId="0" borderId="24" xfId="205" applyNumberFormat="1" applyFont="1" applyBorder="1"/>
    <xf numFmtId="165" fontId="0" fillId="0" borderId="24" xfId="205" applyNumberFormat="1" applyFont="1" applyFill="1" applyBorder="1" applyAlignment="1">
      <alignment horizontal="right"/>
    </xf>
    <xf numFmtId="171" fontId="0" fillId="0" borderId="24" xfId="0" applyNumberFormat="1" applyBorder="1"/>
    <xf numFmtId="1" fontId="0" fillId="0" borderId="24" xfId="205" applyNumberFormat="1" applyFont="1" applyFill="1" applyBorder="1" applyAlignment="1">
      <alignment horizontal="right"/>
    </xf>
    <xf numFmtId="1" fontId="3" fillId="0" borderId="24" xfId="8" applyNumberFormat="1" applyFill="1" applyBorder="1"/>
    <xf numFmtId="1" fontId="0" fillId="0" borderId="24" xfId="0" applyNumberFormat="1" applyFill="1" applyBorder="1"/>
    <xf numFmtId="3" fontId="3" fillId="3" borderId="24" xfId="8" applyNumberFormat="1" applyFont="1" applyFill="1" applyBorder="1" applyAlignment="1">
      <alignment horizontal="right" wrapText="1"/>
    </xf>
    <xf numFmtId="171" fontId="0" fillId="0" borderId="24" xfId="1" applyNumberFormat="1" applyFont="1" applyFill="1" applyBorder="1"/>
    <xf numFmtId="3" fontId="3" fillId="0" borderId="24" xfId="8" applyNumberFormat="1" applyFont="1" applyFill="1" applyBorder="1" applyAlignment="1">
      <alignment horizontal="right" wrapText="1"/>
    </xf>
    <xf numFmtId="3" fontId="3" fillId="18" borderId="24" xfId="0" applyNumberFormat="1" applyFont="1" applyFill="1" applyBorder="1" applyAlignment="1">
      <alignment horizontal="right" wrapText="1"/>
    </xf>
    <xf numFmtId="0" fontId="10" fillId="6" borderId="24" xfId="0" applyFont="1" applyFill="1" applyBorder="1" applyAlignment="1">
      <alignment horizontal="center"/>
    </xf>
    <xf numFmtId="0" fontId="0" fillId="36" borderId="24" xfId="0" applyFill="1" applyBorder="1"/>
    <xf numFmtId="0" fontId="0" fillId="36" borderId="24" xfId="0" applyFill="1" applyBorder="1" applyAlignment="1">
      <alignment wrapText="1"/>
    </xf>
    <xf numFmtId="0" fontId="3" fillId="36" borderId="24" xfId="8" applyFont="1" applyFill="1" applyBorder="1"/>
    <xf numFmtId="0" fontId="0" fillId="8" borderId="0" xfId="0" applyFill="1" applyBorder="1" applyAlignment="1">
      <alignment horizontal="left" vertical="center"/>
    </xf>
    <xf numFmtId="0" fontId="0" fillId="8" borderId="0" xfId="0" applyFill="1" applyBorder="1" applyAlignment="1">
      <alignment horizontal="center"/>
    </xf>
    <xf numFmtId="0" fontId="0" fillId="8" borderId="0" xfId="0" applyFill="1" applyBorder="1"/>
    <xf numFmtId="0" fontId="0" fillId="8" borderId="0" xfId="0" applyFill="1" applyBorder="1" applyAlignment="1">
      <alignment vertical="center"/>
    </xf>
    <xf numFmtId="0" fontId="2" fillId="12" borderId="13" xfId="0" applyFont="1" applyFill="1" applyBorder="1" applyAlignment="1">
      <alignment horizontal="left" vertical="center" wrapText="1"/>
    </xf>
    <xf numFmtId="2" fontId="13" fillId="8" borderId="13" xfId="0" applyNumberFormat="1" applyFont="1" applyFill="1" applyBorder="1" applyAlignment="1">
      <alignment vertical="center"/>
    </xf>
    <xf numFmtId="2" fontId="13" fillId="0" borderId="13" xfId="0" applyNumberFormat="1" applyFont="1" applyFill="1" applyBorder="1" applyAlignment="1">
      <alignment vertical="center"/>
    </xf>
    <xf numFmtId="2" fontId="13" fillId="17" borderId="13" xfId="0" applyNumberFormat="1" applyFont="1" applyFill="1" applyBorder="1" applyAlignment="1">
      <alignment vertical="center"/>
    </xf>
    <xf numFmtId="3" fontId="13" fillId="0" borderId="13" xfId="0" applyNumberFormat="1" applyFont="1" applyFill="1" applyBorder="1" applyAlignment="1">
      <alignment vertical="center"/>
    </xf>
    <xf numFmtId="3" fontId="13" fillId="8" borderId="13" xfId="0" applyNumberFormat="1" applyFont="1" applyFill="1" applyBorder="1" applyAlignment="1">
      <alignment vertical="center"/>
    </xf>
    <xf numFmtId="3" fontId="13" fillId="17" borderId="13" xfId="0" applyNumberFormat="1" applyFont="1" applyFill="1" applyBorder="1" applyAlignment="1">
      <alignment vertical="center"/>
    </xf>
    <xf numFmtId="0" fontId="0" fillId="6" borderId="24" xfId="0" applyFill="1" applyBorder="1" applyAlignment="1">
      <alignment horizontal="center"/>
    </xf>
    <xf numFmtId="0" fontId="2" fillId="5" borderId="24" xfId="0" applyFont="1" applyFill="1" applyBorder="1"/>
    <xf numFmtId="3" fontId="3" fillId="0" borderId="24" xfId="0" applyNumberFormat="1" applyFont="1" applyFill="1" applyBorder="1"/>
    <xf numFmtId="0" fontId="2" fillId="5" borderId="24" xfId="0" applyFont="1" applyFill="1" applyBorder="1" applyAlignment="1">
      <alignment wrapText="1"/>
    </xf>
    <xf numFmtId="0" fontId="2" fillId="5" borderId="0" xfId="0" applyFont="1" applyFill="1" applyBorder="1"/>
    <xf numFmtId="3" fontId="3" fillId="0" borderId="0" xfId="0" applyNumberFormat="1" applyFont="1" applyFill="1" applyBorder="1" applyAlignment="1">
      <alignment horizontal="right" vertical="center"/>
    </xf>
    <xf numFmtId="0" fontId="0" fillId="0" borderId="0" xfId="0" applyBorder="1"/>
    <xf numFmtId="164" fontId="3" fillId="0" borderId="24" xfId="1" applyFont="1" applyFill="1" applyBorder="1"/>
    <xf numFmtId="164" fontId="3" fillId="0" borderId="24" xfId="1" applyFont="1" applyFill="1" applyBorder="1" applyAlignment="1">
      <alignment horizontal="right" vertical="center"/>
    </xf>
    <xf numFmtId="9" fontId="3" fillId="0" borderId="24" xfId="2" applyFont="1" applyFill="1" applyBorder="1"/>
    <xf numFmtId="165" fontId="3" fillId="0" borderId="24" xfId="2" applyNumberFormat="1" applyFont="1" applyFill="1" applyBorder="1"/>
    <xf numFmtId="165" fontId="3" fillId="0" borderId="5" xfId="2" applyNumberFormat="1" applyFont="1" applyBorder="1"/>
    <xf numFmtId="3" fontId="3" fillId="0" borderId="24" xfId="8" applyNumberFormat="1" applyFill="1" applyBorder="1"/>
    <xf numFmtId="3" fontId="3" fillId="0" borderId="5" xfId="8" applyNumberFormat="1" applyFont="1" applyFill="1" applyBorder="1"/>
    <xf numFmtId="0" fontId="3" fillId="0" borderId="24" xfId="8" applyFont="1" applyBorder="1" applyAlignment="1">
      <alignment horizontal="justify" vertical="top" wrapText="1"/>
    </xf>
    <xf numFmtId="0" fontId="3" fillId="0" borderId="24" xfId="8" applyFont="1" applyBorder="1" applyAlignment="1">
      <alignment horizontal="center" vertical="top" wrapText="1"/>
    </xf>
    <xf numFmtId="3" fontId="3" fillId="0" borderId="4" xfId="8" applyNumberFormat="1" applyFill="1" applyBorder="1"/>
    <xf numFmtId="3" fontId="3" fillId="0" borderId="5" xfId="8" applyNumberFormat="1" applyFill="1" applyBorder="1"/>
    <xf numFmtId="165" fontId="3" fillId="0" borderId="5" xfId="8" applyNumberFormat="1" applyBorder="1"/>
    <xf numFmtId="166" fontId="3" fillId="0" borderId="5" xfId="8" applyNumberFormat="1" applyFill="1" applyBorder="1"/>
    <xf numFmtId="3" fontId="3" fillId="3" borderId="24" xfId="205" applyNumberFormat="1" applyFill="1" applyBorder="1"/>
    <xf numFmtId="3" fontId="3" fillId="0" borderId="24" xfId="8" applyNumberFormat="1" applyFont="1" applyBorder="1" applyAlignment="1">
      <alignment horizontal="center" vertical="top" wrapText="1"/>
    </xf>
    <xf numFmtId="4" fontId="3" fillId="0" borderId="5" xfId="8" applyNumberFormat="1" applyBorder="1"/>
    <xf numFmtId="165" fontId="0" fillId="0" borderId="24" xfId="0" applyNumberFormat="1" applyBorder="1"/>
    <xf numFmtId="2" fontId="0" fillId="0" borderId="24" xfId="0" applyNumberFormat="1" applyFill="1" applyBorder="1"/>
    <xf numFmtId="3" fontId="0" fillId="0" borderId="24" xfId="0" applyNumberFormat="1" applyBorder="1"/>
    <xf numFmtId="165" fontId="0" fillId="0" borderId="24" xfId="205" applyNumberFormat="1" applyFont="1" applyFill="1" applyBorder="1"/>
    <xf numFmtId="165" fontId="0" fillId="0" borderId="24" xfId="2" applyNumberFormat="1" applyFont="1" applyFill="1" applyBorder="1"/>
    <xf numFmtId="168" fontId="0" fillId="0" borderId="24" xfId="1" applyNumberFormat="1" applyFont="1" applyBorder="1"/>
    <xf numFmtId="165" fontId="0" fillId="0" borderId="24" xfId="2" applyNumberFormat="1" applyFont="1" applyBorder="1"/>
    <xf numFmtId="10" fontId="0" fillId="0" borderId="24" xfId="2" applyNumberFormat="1" applyFont="1" applyBorder="1"/>
    <xf numFmtId="9" fontId="0" fillId="0" borderId="24" xfId="2" applyNumberFormat="1" applyFont="1" applyBorder="1"/>
    <xf numFmtId="167" fontId="0" fillId="3" borderId="24" xfId="0" applyNumberFormat="1" applyFill="1" applyBorder="1"/>
    <xf numFmtId="2" fontId="3" fillId="0" borderId="33" xfId="2" applyNumberFormat="1" applyFont="1" applyFill="1" applyBorder="1"/>
    <xf numFmtId="3" fontId="0" fillId="0" borderId="33" xfId="0" applyNumberFormat="1" applyFill="1" applyBorder="1"/>
    <xf numFmtId="3" fontId="0" fillId="0" borderId="33" xfId="0" applyNumberFormat="1" applyFill="1" applyBorder="1" applyProtection="1"/>
    <xf numFmtId="3" fontId="0" fillId="18" borderId="33" xfId="0" applyNumberFormat="1" applyFill="1" applyBorder="1"/>
    <xf numFmtId="0" fontId="3" fillId="8" borderId="0" xfId="0" applyFont="1" applyFill="1" applyBorder="1" applyAlignment="1">
      <alignment horizontal="left" vertical="center" wrapText="1"/>
    </xf>
    <xf numFmtId="0" fontId="5" fillId="8" borderId="0" xfId="0" applyFont="1" applyFill="1" applyBorder="1" applyAlignment="1">
      <alignment horizontal="left"/>
    </xf>
    <xf numFmtId="0" fontId="3" fillId="8" borderId="0" xfId="0" applyFont="1" applyFill="1" applyBorder="1" applyAlignment="1">
      <alignment vertical="center"/>
    </xf>
    <xf numFmtId="0" fontId="0" fillId="8" borderId="0" xfId="0" applyFill="1" applyBorder="1" applyAlignment="1">
      <alignment vertical="center" wrapText="1"/>
    </xf>
    <xf numFmtId="0" fontId="3" fillId="8" borderId="0" xfId="0" applyFont="1" applyFill="1" applyBorder="1" applyAlignment="1">
      <alignment horizontal="left" vertical="center"/>
    </xf>
    <xf numFmtId="0" fontId="3" fillId="8" borderId="0" xfId="0" applyFont="1" applyFill="1" applyBorder="1" applyAlignment="1">
      <alignment horizontal="center"/>
    </xf>
    <xf numFmtId="0" fontId="0" fillId="8" borderId="0" xfId="0" applyFill="1" applyBorder="1" applyAlignment="1">
      <alignment horizontal="center" vertical="center"/>
    </xf>
    <xf numFmtId="0" fontId="2" fillId="34" borderId="33" xfId="0" applyFont="1" applyFill="1" applyBorder="1" applyAlignment="1">
      <alignment horizontal="center" vertical="center"/>
    </xf>
    <xf numFmtId="0" fontId="2" fillId="12" borderId="33" xfId="0" applyFont="1" applyFill="1" applyBorder="1" applyAlignment="1">
      <alignment horizontal="left" vertical="center" wrapText="1"/>
    </xf>
    <xf numFmtId="3" fontId="3" fillId="0" borderId="33" xfId="0" applyNumberFormat="1" applyFont="1" applyFill="1" applyBorder="1" applyAlignment="1">
      <alignment vertical="center"/>
    </xf>
    <xf numFmtId="3" fontId="3" fillId="8" borderId="33" xfId="0" applyNumberFormat="1" applyFont="1" applyFill="1" applyBorder="1" applyAlignment="1">
      <alignment vertical="center"/>
    </xf>
    <xf numFmtId="3" fontId="3" fillId="37" borderId="33" xfId="0" applyNumberFormat="1" applyFont="1" applyFill="1" applyBorder="1" applyAlignment="1">
      <alignment vertical="center"/>
    </xf>
    <xf numFmtId="166" fontId="3" fillId="0" borderId="33" xfId="0" applyNumberFormat="1" applyFont="1" applyFill="1" applyBorder="1" applyAlignment="1">
      <alignment vertical="center"/>
    </xf>
    <xf numFmtId="166" fontId="3" fillId="8" borderId="33" xfId="0" applyNumberFormat="1" applyFont="1" applyFill="1" applyBorder="1" applyAlignment="1">
      <alignment vertical="center"/>
    </xf>
    <xf numFmtId="166" fontId="3" fillId="37" borderId="33" xfId="0" applyNumberFormat="1" applyFont="1" applyFill="1" applyBorder="1" applyAlignment="1">
      <alignment vertical="center"/>
    </xf>
    <xf numFmtId="3" fontId="13" fillId="8" borderId="33" xfId="0" applyNumberFormat="1" applyFont="1" applyFill="1" applyBorder="1" applyAlignment="1">
      <alignment vertical="center"/>
    </xf>
    <xf numFmtId="3" fontId="13" fillId="37" borderId="33" xfId="0" applyNumberFormat="1" applyFont="1" applyFill="1" applyBorder="1" applyAlignment="1">
      <alignment vertical="center"/>
    </xf>
    <xf numFmtId="0" fontId="5" fillId="3" borderId="24" xfId="0" applyFont="1" applyFill="1" applyBorder="1" applyAlignment="1">
      <alignment horizontal="left"/>
    </xf>
    <xf numFmtId="0" fontId="3" fillId="5" borderId="24" xfId="0" applyFont="1" applyFill="1" applyBorder="1"/>
    <xf numFmtId="3" fontId="0" fillId="3" borderId="24" xfId="2" applyNumberFormat="1" applyFont="1" applyFill="1" applyBorder="1"/>
    <xf numFmtId="3" fontId="0" fillId="3" borderId="24" xfId="0" applyNumberFormat="1" applyFill="1" applyBorder="1"/>
    <xf numFmtId="0" fontId="3" fillId="5" borderId="24" xfId="0" applyFont="1" applyFill="1" applyBorder="1" applyAlignment="1">
      <alignment wrapText="1"/>
    </xf>
    <xf numFmtId="0" fontId="3" fillId="6" borderId="24" xfId="0" applyFont="1" applyFill="1" applyBorder="1" applyAlignment="1">
      <alignment horizontal="center" vertical="center"/>
    </xf>
    <xf numFmtId="0" fontId="0" fillId="6" borderId="24" xfId="0" applyFill="1" applyBorder="1" applyAlignment="1">
      <alignment horizontal="center" vertical="center"/>
    </xf>
    <xf numFmtId="3" fontId="3" fillId="38" borderId="33" xfId="0" applyNumberFormat="1" applyFont="1" applyFill="1" applyBorder="1" applyAlignment="1">
      <alignment vertical="center"/>
    </xf>
    <xf numFmtId="166" fontId="3" fillId="38" borderId="33" xfId="0" applyNumberFormat="1" applyFont="1" applyFill="1" applyBorder="1" applyAlignment="1">
      <alignment vertical="center"/>
    </xf>
    <xf numFmtId="0" fontId="2" fillId="12" borderId="34" xfId="0" applyFont="1" applyFill="1" applyBorder="1" applyAlignment="1">
      <alignment horizontal="left" vertical="center" wrapText="1"/>
    </xf>
    <xf numFmtId="3" fontId="13" fillId="0" borderId="33" xfId="0" applyNumberFormat="1" applyFont="1" applyFill="1" applyBorder="1" applyAlignment="1">
      <alignment vertical="center"/>
    </xf>
    <xf numFmtId="3" fontId="3" fillId="0" borderId="33" xfId="8" applyNumberFormat="1" applyFill="1" applyBorder="1"/>
    <xf numFmtId="3" fontId="3" fillId="0" borderId="33" xfId="8" applyNumberFormat="1" applyFill="1" applyBorder="1" applyProtection="1"/>
    <xf numFmtId="182" fontId="3" fillId="0" borderId="33" xfId="8" applyNumberFormat="1" applyFill="1" applyBorder="1"/>
    <xf numFmtId="1" fontId="3" fillId="0" borderId="33" xfId="8" applyNumberFormat="1" applyFill="1" applyBorder="1"/>
    <xf numFmtId="3" fontId="3" fillId="0" borderId="33" xfId="8" applyNumberFormat="1" applyFont="1" applyFill="1" applyBorder="1" applyAlignment="1">
      <alignment horizontal="right" wrapText="1"/>
    </xf>
    <xf numFmtId="3" fontId="0" fillId="0" borderId="24" xfId="205" applyNumberFormat="1" applyFont="1" applyBorder="1"/>
    <xf numFmtId="4" fontId="0" fillId="0" borderId="24" xfId="205" applyNumberFormat="1" applyFont="1" applyFill="1" applyBorder="1"/>
    <xf numFmtId="1" fontId="3" fillId="0" borderId="24" xfId="8" applyNumberFormat="1" applyFont="1" applyBorder="1" applyAlignment="1">
      <alignment horizontal="right"/>
    </xf>
    <xf numFmtId="165" fontId="0" fillId="3" borderId="24" xfId="0" applyNumberFormat="1" applyFill="1" applyBorder="1"/>
    <xf numFmtId="4" fontId="3" fillId="0" borderId="33" xfId="0" applyNumberFormat="1" applyFont="1" applyFill="1" applyBorder="1" applyAlignment="1">
      <alignment horizontal="right" vertical="center"/>
    </xf>
    <xf numFmtId="4" fontId="7" fillId="0" borderId="33" xfId="0" applyNumberFormat="1" applyFont="1" applyFill="1" applyBorder="1" applyAlignment="1">
      <alignment horizontal="right" vertical="center"/>
    </xf>
    <xf numFmtId="4" fontId="3" fillId="0" borderId="33" xfId="0" applyNumberFormat="1" applyFont="1" applyFill="1" applyBorder="1" applyAlignment="1">
      <alignment vertical="center"/>
    </xf>
    <xf numFmtId="3" fontId="3" fillId="0" borderId="33" xfId="0" applyNumberFormat="1" applyFont="1" applyFill="1" applyBorder="1" applyAlignment="1">
      <alignment horizontal="right" vertical="center"/>
    </xf>
    <xf numFmtId="3" fontId="7" fillId="0" borderId="33" xfId="0" applyNumberFormat="1" applyFont="1" applyFill="1" applyBorder="1" applyAlignment="1">
      <alignment horizontal="right" vertical="center"/>
    </xf>
    <xf numFmtId="0" fontId="2" fillId="12" borderId="33" xfId="0" applyFont="1" applyFill="1" applyBorder="1" applyAlignment="1">
      <alignment horizontal="center" vertical="center" wrapText="1"/>
    </xf>
    <xf numFmtId="0" fontId="34" fillId="8" borderId="0" xfId="0" applyFont="1" applyFill="1" applyBorder="1"/>
    <xf numFmtId="0" fontId="13" fillId="0" borderId="35" xfId="8" applyFont="1" applyFill="1" applyBorder="1" applyAlignment="1">
      <alignment horizontal="left" vertical="center" wrapText="1"/>
    </xf>
    <xf numFmtId="3" fontId="2" fillId="0" borderId="35" xfId="8" applyNumberFormat="1" applyFont="1" applyFill="1" applyBorder="1" applyAlignment="1">
      <alignment horizontal="center" vertical="center" wrapText="1"/>
    </xf>
    <xf numFmtId="0" fontId="2" fillId="0" borderId="35" xfId="8" applyFont="1" applyFill="1" applyBorder="1" applyAlignment="1">
      <alignment horizontal="right" vertical="center" wrapText="1"/>
    </xf>
    <xf numFmtId="3" fontId="2" fillId="0" borderId="24" xfId="0" applyNumberFormat="1" applyFont="1" applyBorder="1" applyAlignment="1">
      <alignment horizontal="center" vertical="center"/>
    </xf>
    <xf numFmtId="3" fontId="2" fillId="0" borderId="24" xfId="0" applyNumberFormat="1" applyFont="1" applyFill="1" applyBorder="1" applyAlignment="1">
      <alignment horizontal="center" vertical="center" wrapText="1"/>
    </xf>
    <xf numFmtId="3" fontId="2" fillId="0" borderId="24" xfId="8" applyNumberFormat="1" applyFont="1" applyFill="1" applyBorder="1" applyAlignment="1">
      <alignment horizontal="center" vertical="center" wrapText="1"/>
    </xf>
    <xf numFmtId="3" fontId="3" fillId="0" borderId="24" xfId="0" applyNumberFormat="1" applyFont="1" applyBorder="1" applyAlignment="1">
      <alignment horizontal="center" vertical="center" wrapText="1"/>
    </xf>
    <xf numFmtId="0" fontId="0" fillId="0" borderId="29" xfId="0" applyBorder="1"/>
    <xf numFmtId="0" fontId="2" fillId="0" borderId="29" xfId="8" applyFont="1" applyFill="1" applyBorder="1" applyAlignment="1"/>
    <xf numFmtId="0" fontId="0" fillId="0" borderId="28" xfId="0" applyBorder="1"/>
    <xf numFmtId="0" fontId="2" fillId="0" borderId="28" xfId="8" applyFont="1" applyFill="1" applyBorder="1" applyAlignment="1"/>
    <xf numFmtId="0" fontId="35" fillId="0" borderId="0" xfId="0" applyFont="1"/>
    <xf numFmtId="4" fontId="0" fillId="18" borderId="24" xfId="106" applyNumberFormat="1" applyFont="1" applyFill="1" applyBorder="1" applyAlignment="1" applyProtection="1"/>
    <xf numFmtId="2" fontId="0" fillId="0" borderId="24" xfId="0" applyNumberFormat="1" applyBorder="1"/>
    <xf numFmtId="4" fontId="3" fillId="0" borderId="24" xfId="106" applyNumberFormat="1" applyFont="1" applyFill="1" applyBorder="1" applyAlignment="1" applyProtection="1"/>
    <xf numFmtId="166" fontId="0" fillId="0" borderId="24" xfId="0" applyNumberFormat="1" applyBorder="1"/>
    <xf numFmtId="184" fontId="0" fillId="18" borderId="24" xfId="106" applyNumberFormat="1" applyFont="1" applyFill="1" applyBorder="1" applyAlignment="1" applyProtection="1"/>
    <xf numFmtId="186" fontId="0" fillId="18" borderId="24" xfId="106" applyNumberFormat="1" applyFont="1" applyFill="1" applyBorder="1" applyAlignment="1" applyProtection="1"/>
    <xf numFmtId="186" fontId="3" fillId="0" borderId="24" xfId="106" applyNumberFormat="1" applyFont="1" applyFill="1" applyBorder="1" applyAlignment="1" applyProtection="1"/>
    <xf numFmtId="165" fontId="0" fillId="3" borderId="24" xfId="2" applyNumberFormat="1" applyFont="1" applyFill="1" applyBorder="1"/>
    <xf numFmtId="3" fontId="3" fillId="18" borderId="24" xfId="106" applyNumberFormat="1" applyFont="1" applyFill="1" applyBorder="1" applyAlignment="1" applyProtection="1"/>
    <xf numFmtId="3" fontId="3" fillId="0" borderId="24" xfId="106" applyNumberFormat="1" applyFont="1" applyFill="1" applyBorder="1" applyAlignment="1" applyProtection="1"/>
    <xf numFmtId="3" fontId="3" fillId="18" borderId="24" xfId="0" applyNumberFormat="1" applyFont="1" applyFill="1" applyBorder="1"/>
    <xf numFmtId="3" fontId="3" fillId="0" borderId="24" xfId="8" applyNumberFormat="1" applyFont="1" applyFill="1" applyBorder="1"/>
    <xf numFmtId="0" fontId="0" fillId="3" borderId="24" xfId="0" applyFill="1" applyBorder="1"/>
    <xf numFmtId="3" fontId="3" fillId="0" borderId="24" xfId="8" applyNumberFormat="1" applyFont="1" applyBorder="1" applyAlignment="1">
      <alignment horizontal="center" vertical="center" wrapText="1"/>
    </xf>
    <xf numFmtId="0" fontId="3" fillId="8" borderId="0" xfId="0" applyFont="1" applyFill="1" applyBorder="1"/>
    <xf numFmtId="0" fontId="0" fillId="8" borderId="0" xfId="0" applyFill="1" applyBorder="1" applyAlignment="1">
      <alignment wrapText="1"/>
    </xf>
    <xf numFmtId="0" fontId="2" fillId="0" borderId="0" xfId="0" applyFont="1" applyFill="1" applyBorder="1" applyAlignment="1">
      <alignment horizontal="left" vertical="center" wrapText="1"/>
    </xf>
    <xf numFmtId="0" fontId="0" fillId="8" borderId="0" xfId="0" applyFill="1" applyBorder="1" applyAlignment="1">
      <alignment horizontal="left" vertical="center" wrapText="1"/>
    </xf>
    <xf numFmtId="184" fontId="0" fillId="8" borderId="0" xfId="0" applyNumberFormat="1" applyFill="1" applyBorder="1"/>
    <xf numFmtId="0" fontId="3" fillId="8" borderId="0" xfId="0" applyFont="1" applyFill="1" applyBorder="1" applyAlignment="1">
      <alignment horizontal="center" vertical="center"/>
    </xf>
    <xf numFmtId="182" fontId="0" fillId="8" borderId="0" xfId="106" applyFont="1" applyFill="1" applyBorder="1" applyAlignment="1" applyProtection="1"/>
    <xf numFmtId="0" fontId="3" fillId="17" borderId="0" xfId="0" applyFont="1" applyFill="1" applyBorder="1"/>
    <xf numFmtId="0" fontId="0" fillId="17" borderId="0" xfId="0" applyFill="1" applyBorder="1"/>
    <xf numFmtId="0" fontId="2" fillId="8" borderId="0" xfId="0" applyFont="1" applyFill="1" applyBorder="1" applyAlignment="1">
      <alignment vertical="center"/>
    </xf>
    <xf numFmtId="0" fontId="35" fillId="8" borderId="0" xfId="0" applyFont="1" applyFill="1" applyBorder="1" applyAlignment="1">
      <alignment horizontal="center"/>
    </xf>
    <xf numFmtId="0" fontId="35" fillId="8" borderId="0" xfId="0" applyFont="1" applyFill="1" applyBorder="1" applyAlignment="1">
      <alignment horizontal="center" vertical="center"/>
    </xf>
    <xf numFmtId="0" fontId="35" fillId="6" borderId="1" xfId="0" applyFont="1" applyFill="1" applyBorder="1"/>
    <xf numFmtId="0" fontId="35" fillId="6" borderId="1" xfId="0" applyFont="1" applyFill="1" applyBorder="1" applyAlignment="1">
      <alignment horizontal="center"/>
    </xf>
    <xf numFmtId="0" fontId="35" fillId="9" borderId="1" xfId="0" applyFont="1" applyFill="1" applyBorder="1"/>
    <xf numFmtId="171" fontId="35" fillId="9" borderId="1" xfId="1" applyNumberFormat="1" applyFont="1" applyFill="1" applyBorder="1"/>
    <xf numFmtId="0" fontId="0" fillId="0" borderId="0" xfId="0" applyAlignment="1"/>
    <xf numFmtId="49" fontId="3" fillId="3" borderId="24" xfId="0" applyNumberFormat="1" applyFont="1" applyFill="1" applyBorder="1" applyAlignment="1">
      <alignment horizontal="right"/>
    </xf>
    <xf numFmtId="0" fontId="3" fillId="3" borderId="24" xfId="0" applyFont="1" applyFill="1" applyBorder="1" applyAlignment="1">
      <alignment horizontal="right" wrapText="1"/>
    </xf>
    <xf numFmtId="3" fontId="3" fillId="3" borderId="24" xfId="4" applyNumberFormat="1" applyFont="1" applyFill="1" applyBorder="1" applyAlignment="1">
      <alignment horizontal="right" wrapText="1"/>
    </xf>
    <xf numFmtId="3" fontId="3" fillId="3" borderId="24" xfId="214" applyNumberFormat="1" applyFont="1" applyFill="1" applyBorder="1" applyAlignment="1">
      <alignment horizontal="right" wrapText="1"/>
    </xf>
    <xf numFmtId="3" fontId="0" fillId="0" borderId="24" xfId="0" applyNumberFormat="1" applyFont="1" applyBorder="1" applyAlignment="1">
      <alignment horizontal="right"/>
    </xf>
    <xf numFmtId="0" fontId="35" fillId="3" borderId="0" xfId="0" applyFont="1" applyFill="1" applyBorder="1" applyAlignment="1">
      <alignment vertical="center"/>
    </xf>
    <xf numFmtId="0" fontId="35" fillId="3" borderId="0" xfId="0" applyFont="1" applyFill="1" applyBorder="1" applyAlignment="1">
      <alignment horizontal="left" vertical="center"/>
    </xf>
    <xf numFmtId="0" fontId="35" fillId="3" borderId="0" xfId="0" applyFont="1" applyFill="1" applyBorder="1" applyAlignment="1">
      <alignment horizontal="center"/>
    </xf>
    <xf numFmtId="0" fontId="35" fillId="0" borderId="47" xfId="0" applyFont="1" applyBorder="1" applyAlignment="1">
      <alignment horizontal="right"/>
    </xf>
    <xf numFmtId="164" fontId="35" fillId="0" borderId="47" xfId="1" applyFont="1" applyBorder="1" applyAlignment="1">
      <alignment horizontal="right"/>
    </xf>
    <xf numFmtId="164" fontId="35" fillId="0" borderId="47" xfId="1" applyFont="1" applyFill="1" applyBorder="1" applyAlignment="1">
      <alignment horizontal="right"/>
    </xf>
    <xf numFmtId="0" fontId="36" fillId="6" borderId="47" xfId="0" applyFont="1" applyFill="1" applyBorder="1" applyAlignment="1">
      <alignment horizontal="center"/>
    </xf>
    <xf numFmtId="0" fontId="35" fillId="39" borderId="47" xfId="0" applyFont="1" applyFill="1" applyBorder="1" applyAlignment="1">
      <alignment horizontal="right"/>
    </xf>
    <xf numFmtId="0" fontId="36" fillId="9" borderId="47" xfId="0" applyFont="1" applyFill="1" applyBorder="1" applyAlignment="1">
      <alignment horizontal="right"/>
    </xf>
    <xf numFmtId="164" fontId="36" fillId="9" borderId="47" xfId="1" applyFont="1" applyFill="1" applyBorder="1" applyAlignment="1">
      <alignment horizontal="right"/>
    </xf>
    <xf numFmtId="164" fontId="37" fillId="3" borderId="47" xfId="1" applyFont="1" applyFill="1" applyBorder="1" applyAlignment="1">
      <alignment horizontal="right" vertical="center"/>
    </xf>
    <xf numFmtId="164" fontId="37" fillId="0" borderId="47" xfId="1" applyFont="1" applyBorder="1" applyAlignment="1">
      <alignment horizontal="right" vertical="center"/>
    </xf>
    <xf numFmtId="164" fontId="38" fillId="0" borderId="47" xfId="1" applyFont="1" applyBorder="1" applyAlignment="1">
      <alignment horizontal="right" vertical="center"/>
    </xf>
    <xf numFmtId="0" fontId="2" fillId="39" borderId="47" xfId="0" applyFont="1" applyFill="1" applyBorder="1" applyAlignment="1">
      <alignment horizontal="left"/>
    </xf>
    <xf numFmtId="0" fontId="5" fillId="39" borderId="47" xfId="0" applyFont="1" applyFill="1" applyBorder="1" applyAlignment="1">
      <alignment horizontal="left"/>
    </xf>
    <xf numFmtId="0" fontId="2" fillId="39" borderId="47" xfId="0" applyFont="1" applyFill="1" applyBorder="1" applyAlignment="1">
      <alignment horizontal="center" vertical="center"/>
    </xf>
    <xf numFmtId="0" fontId="2" fillId="4" borderId="47" xfId="0" applyFont="1" applyFill="1" applyBorder="1" applyAlignment="1">
      <alignment horizontal="center" vertical="center"/>
    </xf>
    <xf numFmtId="0" fontId="36" fillId="0" borderId="0" xfId="0" applyFont="1"/>
    <xf numFmtId="0" fontId="35" fillId="0" borderId="0" xfId="0" applyFont="1" applyFill="1"/>
    <xf numFmtId="0" fontId="2" fillId="6" borderId="24" xfId="0" applyFont="1" applyFill="1" applyBorder="1" applyAlignment="1">
      <alignment horizontal="center" vertical="center"/>
    </xf>
    <xf numFmtId="0" fontId="2" fillId="2" borderId="24" xfId="0" applyFont="1" applyFill="1" applyBorder="1" applyAlignment="1">
      <alignment horizontal="center" vertical="center"/>
    </xf>
    <xf numFmtId="0" fontId="2" fillId="5" borderId="6" xfId="0" applyFont="1" applyFill="1" applyBorder="1" applyAlignment="1">
      <alignment horizontal="left" vertical="center"/>
    </xf>
    <xf numFmtId="171" fontId="35" fillId="0" borderId="0" xfId="0" applyNumberFormat="1" applyFont="1"/>
    <xf numFmtId="171" fontId="3" fillId="0" borderId="24" xfId="1" applyNumberFormat="1" applyFont="1" applyFill="1" applyBorder="1" applyAlignment="1">
      <alignment horizontal="center" vertical="center" wrapText="1"/>
    </xf>
    <xf numFmtId="171" fontId="3" fillId="0" borderId="24" xfId="1" applyNumberFormat="1" applyFont="1" applyFill="1" applyBorder="1" applyAlignment="1">
      <alignment horizontal="center" vertical="center"/>
    </xf>
    <xf numFmtId="171" fontId="0" fillId="0" borderId="24" xfId="1" applyNumberFormat="1" applyFont="1" applyFill="1" applyBorder="1" applyAlignment="1">
      <alignment horizontal="center"/>
    </xf>
    <xf numFmtId="171" fontId="3" fillId="8" borderId="33" xfId="1" applyNumberFormat="1" applyFont="1" applyFill="1" applyBorder="1" applyAlignment="1">
      <alignment horizontal="center"/>
    </xf>
    <xf numFmtId="171" fontId="3" fillId="3" borderId="47" xfId="1" applyNumberFormat="1" applyFont="1" applyFill="1" applyBorder="1" applyAlignment="1">
      <alignment horizontal="right" vertical="center" wrapText="1"/>
    </xf>
    <xf numFmtId="171" fontId="3" fillId="3" borderId="47" xfId="1" applyNumberFormat="1" applyFont="1" applyFill="1" applyBorder="1" applyAlignment="1">
      <alignment horizontal="right" vertical="center"/>
    </xf>
    <xf numFmtId="0" fontId="2" fillId="39" borderId="24" xfId="0" applyFont="1" applyFill="1" applyBorder="1" applyAlignment="1">
      <alignment horizontal="center" vertical="center"/>
    </xf>
    <xf numFmtId="0" fontId="36" fillId="6" borderId="24" xfId="0" applyFont="1" applyFill="1" applyBorder="1" applyAlignment="1">
      <alignment horizontal="center"/>
    </xf>
    <xf numFmtId="171" fontId="37" fillId="0" borderId="24" xfId="1" applyNumberFormat="1" applyFont="1" applyFill="1" applyBorder="1" applyAlignment="1">
      <alignment horizontal="center"/>
    </xf>
    <xf numFmtId="171" fontId="35" fillId="0" borderId="24" xfId="1" applyNumberFormat="1" applyFont="1" applyFill="1" applyBorder="1"/>
    <xf numFmtId="171" fontId="39" fillId="4" borderId="24" xfId="1" applyNumberFormat="1" applyFont="1" applyFill="1" applyBorder="1" applyAlignment="1">
      <alignment horizontal="center"/>
    </xf>
    <xf numFmtId="171" fontId="36" fillId="9" borderId="24" xfId="1" applyNumberFormat="1" applyFont="1" applyFill="1" applyBorder="1"/>
    <xf numFmtId="171" fontId="36" fillId="0" borderId="0" xfId="1" applyNumberFormat="1" applyFont="1" applyFill="1" applyBorder="1"/>
    <xf numFmtId="0" fontId="36" fillId="0" borderId="0" xfId="0" applyFont="1" applyFill="1" applyBorder="1"/>
    <xf numFmtId="0" fontId="35" fillId="0" borderId="0" xfId="0" applyFont="1" applyFill="1" applyBorder="1"/>
    <xf numFmtId="171" fontId="36" fillId="39" borderId="24" xfId="1" applyNumberFormat="1" applyFont="1" applyFill="1" applyBorder="1"/>
    <xf numFmtId="0" fontId="35" fillId="0" borderId="24" xfId="0" applyFont="1" applyFill="1" applyBorder="1"/>
    <xf numFmtId="171" fontId="36" fillId="0" borderId="24" xfId="1" applyNumberFormat="1" applyFont="1" applyFill="1" applyBorder="1"/>
    <xf numFmtId="9" fontId="35" fillId="0" borderId="24" xfId="2" applyFont="1" applyFill="1" applyBorder="1"/>
    <xf numFmtId="164" fontId="35" fillId="0" borderId="24" xfId="1" applyNumberFormat="1" applyFont="1" applyFill="1" applyBorder="1"/>
    <xf numFmtId="171" fontId="35" fillId="0" borderId="24" xfId="0" applyNumberFormat="1" applyFont="1" applyFill="1" applyBorder="1"/>
    <xf numFmtId="9" fontId="37" fillId="0" borderId="24" xfId="205" applyFont="1" applyFill="1" applyBorder="1"/>
    <xf numFmtId="0" fontId="35" fillId="6" borderId="24" xfId="0" applyFont="1" applyFill="1" applyBorder="1"/>
    <xf numFmtId="0" fontId="35" fillId="0" borderId="24" xfId="0" applyFont="1" applyBorder="1"/>
    <xf numFmtId="4" fontId="35" fillId="0" borderId="24" xfId="0" applyNumberFormat="1" applyFont="1" applyFill="1" applyBorder="1"/>
    <xf numFmtId="3" fontId="35" fillId="0" borderId="24" xfId="0" applyNumberFormat="1" applyFont="1" applyFill="1" applyBorder="1"/>
    <xf numFmtId="165" fontId="35" fillId="0" borderId="24" xfId="0" applyNumberFormat="1" applyFont="1" applyFill="1" applyBorder="1"/>
    <xf numFmtId="0" fontId="36" fillId="6" borderId="0" xfId="0" applyFont="1" applyFill="1"/>
    <xf numFmtId="168" fontId="35" fillId="0" borderId="1" xfId="1" applyNumberFormat="1" applyFont="1" applyFill="1" applyBorder="1"/>
    <xf numFmtId="0" fontId="35" fillId="39" borderId="1" xfId="0" applyFont="1" applyFill="1" applyBorder="1"/>
    <xf numFmtId="0" fontId="35" fillId="0" borderId="0" xfId="0" applyFont="1" applyAlignment="1">
      <alignment horizontal="right"/>
    </xf>
    <xf numFmtId="0" fontId="10" fillId="0" borderId="0" xfId="0" applyFont="1"/>
    <xf numFmtId="0" fontId="2" fillId="34" borderId="48" xfId="0" applyFont="1" applyFill="1" applyBorder="1" applyAlignment="1">
      <alignment horizontal="center" vertical="center"/>
    </xf>
    <xf numFmtId="0" fontId="2" fillId="12" borderId="48" xfId="0" applyFont="1" applyFill="1" applyBorder="1" applyAlignment="1">
      <alignment horizontal="left" vertical="center" wrapText="1"/>
    </xf>
    <xf numFmtId="3" fontId="3" fillId="8" borderId="48" xfId="0" applyNumberFormat="1" applyFont="1" applyFill="1" applyBorder="1" applyAlignment="1">
      <alignment vertical="center"/>
    </xf>
    <xf numFmtId="3" fontId="3" fillId="0" borderId="48" xfId="0" applyNumberFormat="1" applyFont="1" applyFill="1" applyBorder="1" applyAlignment="1">
      <alignment vertical="center"/>
    </xf>
    <xf numFmtId="3" fontId="3" fillId="38" borderId="48" xfId="0" applyNumberFormat="1" applyFont="1" applyFill="1" applyBorder="1" applyAlignment="1">
      <alignment vertical="center"/>
    </xf>
    <xf numFmtId="184" fontId="13" fillId="8" borderId="48" xfId="0" applyNumberFormat="1" applyFont="1" applyFill="1" applyBorder="1" applyAlignment="1">
      <alignment vertical="center"/>
    </xf>
    <xf numFmtId="184" fontId="13" fillId="0" borderId="48" xfId="0" applyNumberFormat="1" applyFont="1" applyFill="1" applyBorder="1" applyAlignment="1">
      <alignment vertical="center"/>
    </xf>
    <xf numFmtId="184" fontId="13" fillId="38" borderId="48" xfId="0" applyNumberFormat="1" applyFont="1" applyFill="1" applyBorder="1" applyAlignment="1">
      <alignment vertical="center"/>
    </xf>
    <xf numFmtId="10" fontId="3" fillId="0" borderId="48" xfId="0" applyNumberFormat="1" applyFont="1" applyFill="1" applyBorder="1" applyAlignment="1">
      <alignment vertical="center"/>
    </xf>
    <xf numFmtId="0" fontId="39" fillId="8" borderId="0" xfId="8" applyFont="1" applyFill="1" applyAlignment="1"/>
    <xf numFmtId="0" fontId="1" fillId="8" borderId="0" xfId="0" applyFont="1" applyFill="1"/>
    <xf numFmtId="0" fontId="1" fillId="17" borderId="0" xfId="0" applyFont="1" applyFill="1"/>
    <xf numFmtId="0" fontId="1" fillId="0" borderId="0" xfId="0" applyFont="1"/>
    <xf numFmtId="0" fontId="37" fillId="8" borderId="0" xfId="8" applyFont="1" applyFill="1"/>
    <xf numFmtId="0" fontId="39" fillId="34" borderId="50" xfId="8" applyFont="1" applyFill="1" applyBorder="1" applyAlignment="1">
      <alignment horizontal="center" vertical="center"/>
    </xf>
    <xf numFmtId="0" fontId="39" fillId="34" borderId="51" xfId="8" applyFont="1" applyFill="1" applyBorder="1" applyAlignment="1">
      <alignment horizontal="center" vertical="center"/>
    </xf>
    <xf numFmtId="0" fontId="39" fillId="34" borderId="52" xfId="8" applyFont="1" applyFill="1" applyBorder="1" applyAlignment="1">
      <alignment horizontal="center" vertical="center"/>
    </xf>
    <xf numFmtId="0" fontId="37" fillId="8" borderId="24" xfId="8" applyFont="1" applyFill="1" applyBorder="1" applyAlignment="1">
      <alignment horizontal="center" vertical="center" shrinkToFit="1"/>
    </xf>
    <xf numFmtId="0" fontId="37" fillId="8" borderId="24" xfId="8" applyFont="1" applyFill="1" applyBorder="1" applyAlignment="1">
      <alignment horizontal="justify" vertical="center" shrinkToFit="1"/>
    </xf>
    <xf numFmtId="3" fontId="39" fillId="8" borderId="50" xfId="8" applyNumberFormat="1" applyFont="1" applyFill="1" applyBorder="1" applyAlignment="1">
      <alignment horizontal="right" vertical="center" indent="1" shrinkToFit="1"/>
    </xf>
    <xf numFmtId="184" fontId="37" fillId="8" borderId="48" xfId="8" applyNumberFormat="1" applyFont="1" applyFill="1" applyBorder="1" applyAlignment="1">
      <alignment horizontal="right" vertical="center" indent="1"/>
    </xf>
    <xf numFmtId="3" fontId="39" fillId="8" borderId="51" xfId="8" applyNumberFormat="1" applyFont="1" applyFill="1" applyBorder="1" applyAlignment="1">
      <alignment horizontal="right" vertical="center" indent="1" shrinkToFit="1"/>
    </xf>
    <xf numFmtId="184" fontId="37" fillId="17" borderId="53" xfId="8" applyNumberFormat="1" applyFont="1" applyFill="1" applyBorder="1" applyAlignment="1">
      <alignment horizontal="right" vertical="center" indent="1"/>
    </xf>
    <xf numFmtId="184" fontId="37" fillId="17" borderId="24" xfId="8" applyNumberFormat="1" applyFont="1" applyFill="1" applyBorder="1" applyAlignment="1">
      <alignment horizontal="right" vertical="center" indent="1"/>
    </xf>
    <xf numFmtId="3" fontId="39" fillId="8" borderId="54" xfId="8" applyNumberFormat="1" applyFont="1" applyFill="1" applyBorder="1" applyAlignment="1">
      <alignment horizontal="right" vertical="center" indent="1" shrinkToFit="1"/>
    </xf>
    <xf numFmtId="3" fontId="39" fillId="8" borderId="48" xfId="8" applyNumberFormat="1" applyFont="1" applyFill="1" applyBorder="1" applyAlignment="1">
      <alignment horizontal="right" vertical="center" indent="1" shrinkToFit="1"/>
    </xf>
    <xf numFmtId="184" fontId="37" fillId="17" borderId="55" xfId="8" applyNumberFormat="1" applyFont="1" applyFill="1" applyBorder="1" applyAlignment="1">
      <alignment horizontal="right" vertical="center" indent="1"/>
    </xf>
    <xf numFmtId="49" fontId="37" fillId="8" borderId="24" xfId="8" applyNumberFormat="1" applyFont="1" applyFill="1" applyBorder="1" applyAlignment="1">
      <alignment horizontal="center" vertical="center" shrinkToFit="1"/>
    </xf>
    <xf numFmtId="3" fontId="39" fillId="8" borderId="49" xfId="8" applyNumberFormat="1" applyFont="1" applyFill="1" applyBorder="1" applyAlignment="1">
      <alignment horizontal="right" vertical="center" indent="1" shrinkToFit="1"/>
    </xf>
    <xf numFmtId="184" fontId="37" fillId="8" borderId="49" xfId="8" applyNumberFormat="1" applyFont="1" applyFill="1" applyBorder="1" applyAlignment="1">
      <alignment horizontal="right" vertical="center" indent="1"/>
    </xf>
    <xf numFmtId="184" fontId="37" fillId="8" borderId="55" xfId="8" applyNumberFormat="1" applyFont="1" applyFill="1" applyBorder="1" applyAlignment="1">
      <alignment horizontal="right" vertical="center" indent="1"/>
    </xf>
    <xf numFmtId="3" fontId="39" fillId="8" borderId="24" xfId="8" applyNumberFormat="1" applyFont="1" applyFill="1" applyBorder="1" applyAlignment="1">
      <alignment horizontal="right" vertical="center" indent="1" shrinkToFit="1"/>
    </xf>
    <xf numFmtId="184" fontId="37" fillId="8" borderId="24" xfId="8" applyNumberFormat="1" applyFont="1" applyFill="1" applyBorder="1" applyAlignment="1">
      <alignment horizontal="right" vertical="center" indent="1"/>
    </xf>
    <xf numFmtId="0" fontId="37" fillId="17" borderId="24" xfId="8" applyFont="1" applyFill="1" applyBorder="1" applyAlignment="1">
      <alignment horizontal="center" vertical="center" shrinkToFit="1"/>
    </xf>
    <xf numFmtId="0" fontId="37" fillId="17" borderId="24" xfId="8" applyFont="1" applyFill="1" applyBorder="1" applyAlignment="1">
      <alignment horizontal="justify" vertical="center" shrinkToFit="1"/>
    </xf>
    <xf numFmtId="3" fontId="39" fillId="8" borderId="12" xfId="8" applyNumberFormat="1" applyFont="1" applyFill="1" applyBorder="1" applyAlignment="1">
      <alignment horizontal="right" vertical="center" indent="1" shrinkToFit="1"/>
    </xf>
    <xf numFmtId="3" fontId="39" fillId="8" borderId="56" xfId="8" applyNumberFormat="1" applyFont="1" applyFill="1" applyBorder="1" applyAlignment="1">
      <alignment horizontal="right" vertical="center" indent="1" shrinkToFit="1"/>
    </xf>
    <xf numFmtId="0" fontId="37" fillId="8" borderId="58" xfId="8" applyFont="1" applyFill="1" applyBorder="1" applyAlignment="1">
      <alignment horizontal="center" vertical="center" shrinkToFit="1"/>
    </xf>
    <xf numFmtId="0" fontId="37" fillId="8" borderId="58" xfId="8" applyFont="1" applyFill="1" applyBorder="1" applyAlignment="1">
      <alignment horizontal="justify" vertical="center" shrinkToFit="1"/>
    </xf>
    <xf numFmtId="3" fontId="39" fillId="8" borderId="58" xfId="8" applyNumberFormat="1" applyFont="1" applyFill="1" applyBorder="1" applyAlignment="1">
      <alignment horizontal="right" vertical="center" indent="1" shrinkToFit="1"/>
    </xf>
    <xf numFmtId="184" fontId="37" fillId="8" borderId="59" xfId="8" applyNumberFormat="1" applyFont="1" applyFill="1" applyBorder="1" applyAlignment="1">
      <alignment horizontal="right" vertical="center" indent="1"/>
    </xf>
    <xf numFmtId="3" fontId="39" fillId="8" borderId="60" xfId="8" applyNumberFormat="1" applyFont="1" applyFill="1" applyBorder="1" applyAlignment="1">
      <alignment horizontal="right" vertical="center" indent="1" shrinkToFit="1"/>
    </xf>
    <xf numFmtId="184" fontId="37" fillId="17" borderId="61" xfId="8" applyNumberFormat="1" applyFont="1" applyFill="1" applyBorder="1" applyAlignment="1">
      <alignment horizontal="right" vertical="center" indent="1"/>
    </xf>
    <xf numFmtId="0" fontId="37" fillId="8" borderId="24" xfId="0" applyFont="1" applyFill="1" applyBorder="1" applyAlignment="1">
      <alignment vertical="center"/>
    </xf>
    <xf numFmtId="3" fontId="39" fillId="8" borderId="62" xfId="8" applyNumberFormat="1" applyFont="1" applyFill="1" applyBorder="1" applyAlignment="1">
      <alignment horizontal="right" vertical="center" indent="1" shrinkToFit="1"/>
    </xf>
    <xf numFmtId="0" fontId="37" fillId="17" borderId="37" xfId="8" applyFont="1" applyFill="1" applyBorder="1" applyAlignment="1">
      <alignment horizontal="justify" vertical="center" shrinkToFit="1"/>
    </xf>
    <xf numFmtId="3" fontId="39" fillId="8" borderId="52" xfId="8" applyNumberFormat="1" applyFont="1" applyFill="1" applyBorder="1" applyAlignment="1">
      <alignment horizontal="right" vertical="center" indent="1" shrinkToFit="1"/>
    </xf>
    <xf numFmtId="3" fontId="39" fillId="8" borderId="37" xfId="8" applyNumberFormat="1" applyFont="1" applyFill="1" applyBorder="1" applyAlignment="1">
      <alignment horizontal="right" vertical="center" indent="1" shrinkToFit="1"/>
    </xf>
    <xf numFmtId="184" fontId="37" fillId="8" borderId="50" xfId="8" applyNumberFormat="1" applyFont="1" applyFill="1" applyBorder="1" applyAlignment="1">
      <alignment horizontal="right" vertical="center" indent="1"/>
    </xf>
    <xf numFmtId="184" fontId="37" fillId="8" borderId="53" xfId="8" applyNumberFormat="1" applyFont="1" applyFill="1" applyBorder="1" applyAlignment="1">
      <alignment horizontal="right" vertical="center" indent="1"/>
    </xf>
    <xf numFmtId="3" fontId="39" fillId="17" borderId="50" xfId="8" applyNumberFormat="1" applyFont="1" applyFill="1" applyBorder="1" applyAlignment="1">
      <alignment horizontal="right" vertical="center" indent="1" shrinkToFit="1"/>
    </xf>
    <xf numFmtId="184" fontId="37" fillId="17" borderId="48" xfId="8" applyNumberFormat="1" applyFont="1" applyFill="1" applyBorder="1" applyAlignment="1">
      <alignment horizontal="right" vertical="center" indent="1"/>
    </xf>
    <xf numFmtId="3" fontId="39" fillId="17" borderId="48" xfId="8" applyNumberFormat="1" applyFont="1" applyFill="1" applyBorder="1" applyAlignment="1">
      <alignment horizontal="right" vertical="center" indent="1" shrinkToFit="1"/>
    </xf>
    <xf numFmtId="3" fontId="39" fillId="17" borderId="24" xfId="8" applyNumberFormat="1" applyFont="1" applyFill="1" applyBorder="1" applyAlignment="1">
      <alignment horizontal="right" vertical="center" indent="1" shrinkToFit="1"/>
    </xf>
    <xf numFmtId="3" fontId="39" fillId="17" borderId="54" xfId="8" applyNumberFormat="1" applyFont="1" applyFill="1" applyBorder="1" applyAlignment="1">
      <alignment horizontal="right" vertical="center" indent="1" shrinkToFit="1"/>
    </xf>
    <xf numFmtId="0" fontId="39" fillId="8" borderId="50" xfId="8" applyFont="1" applyFill="1" applyBorder="1" applyAlignment="1">
      <alignment horizontal="right" vertical="center" shrinkToFit="1"/>
    </xf>
    <xf numFmtId="3" fontId="39" fillId="17" borderId="51" xfId="8" applyNumberFormat="1" applyFont="1" applyFill="1" applyBorder="1" applyAlignment="1">
      <alignment horizontal="right" vertical="center" indent="1" shrinkToFit="1"/>
    </xf>
    <xf numFmtId="184" fontId="37" fillId="17" borderId="51" xfId="8" applyNumberFormat="1" applyFont="1" applyFill="1" applyBorder="1" applyAlignment="1">
      <alignment horizontal="right" vertical="center" indent="1"/>
    </xf>
    <xf numFmtId="0" fontId="39" fillId="8" borderId="0" xfId="8" applyFont="1" applyFill="1" applyBorder="1" applyAlignment="1">
      <alignment horizontal="left" vertical="center"/>
    </xf>
    <xf numFmtId="10" fontId="1" fillId="8" borderId="0" xfId="0" applyNumberFormat="1" applyFont="1" applyFill="1"/>
    <xf numFmtId="0" fontId="2" fillId="0" borderId="0" xfId="0" applyFont="1" applyFill="1"/>
    <xf numFmtId="0" fontId="0" fillId="0" borderId="0" xfId="0" applyFill="1"/>
    <xf numFmtId="0" fontId="3" fillId="0" borderId="0" xfId="0" applyFont="1" applyFill="1"/>
    <xf numFmtId="0" fontId="3" fillId="0" borderId="0" xfId="0" applyFont="1"/>
    <xf numFmtId="0" fontId="3" fillId="0" borderId="28" xfId="0" applyFont="1" applyBorder="1"/>
    <xf numFmtId="0" fontId="43" fillId="15" borderId="65" xfId="0" applyFont="1" applyFill="1" applyBorder="1" applyAlignment="1">
      <alignment vertical="center" wrapText="1"/>
    </xf>
    <xf numFmtId="0" fontId="43" fillId="15" borderId="66" xfId="0" applyFont="1" applyFill="1" applyBorder="1" applyAlignment="1">
      <alignment horizontal="center" vertical="center" wrapText="1"/>
    </xf>
    <xf numFmtId="1" fontId="43" fillId="15" borderId="66" xfId="109" applyNumberFormat="1" applyFont="1" applyFill="1" applyBorder="1" applyAlignment="1" applyProtection="1">
      <alignment horizontal="center" vertical="center" wrapText="1"/>
    </xf>
    <xf numFmtId="188" fontId="43" fillId="15" borderId="66" xfId="87" applyNumberFormat="1" applyFont="1" applyFill="1" applyBorder="1" applyAlignment="1" applyProtection="1">
      <alignment horizontal="center" vertical="center" wrapText="1"/>
    </xf>
    <xf numFmtId="0" fontId="43" fillId="15" borderId="67" xfId="0" applyFont="1" applyFill="1" applyBorder="1" applyAlignment="1">
      <alignment horizontal="left" vertical="center" wrapText="1"/>
    </xf>
    <xf numFmtId="0" fontId="43" fillId="0" borderId="69" xfId="0" applyFont="1" applyFill="1" applyBorder="1" applyAlignment="1">
      <alignment vertical="center" wrapText="1"/>
    </xf>
    <xf numFmtId="0" fontId="44" fillId="0" borderId="48" xfId="0" applyFont="1" applyFill="1" applyBorder="1" applyAlignment="1">
      <alignment horizontal="justify" vertical="center" wrapText="1"/>
    </xf>
    <xf numFmtId="4" fontId="44" fillId="0" borderId="48" xfId="0" applyNumberFormat="1" applyFont="1" applyFill="1" applyBorder="1" applyAlignment="1">
      <alignment horizontal="center" vertical="center" wrapText="1"/>
    </xf>
    <xf numFmtId="4" fontId="44" fillId="8" borderId="48" xfId="0" applyNumberFormat="1" applyFont="1" applyFill="1" applyBorder="1" applyAlignment="1">
      <alignment horizontal="center" vertical="center" wrapText="1"/>
    </xf>
    <xf numFmtId="4" fontId="44" fillId="18" borderId="48" xfId="0" applyNumberFormat="1" applyFont="1" applyFill="1" applyBorder="1" applyAlignment="1">
      <alignment horizontal="center" vertical="center" wrapText="1"/>
    </xf>
    <xf numFmtId="0" fontId="44" fillId="0" borderId="48" xfId="0" applyFont="1" applyFill="1" applyBorder="1" applyAlignment="1">
      <alignment horizontal="center" vertical="center" wrapText="1"/>
    </xf>
    <xf numFmtId="0" fontId="44" fillId="0" borderId="44" xfId="0" applyFont="1" applyFill="1" applyBorder="1" applyAlignment="1">
      <alignment vertical="center" wrapText="1"/>
    </xf>
    <xf numFmtId="3" fontId="44" fillId="0" borderId="48" xfId="0" applyNumberFormat="1" applyFont="1" applyFill="1" applyBorder="1" applyAlignment="1">
      <alignment horizontal="center" vertical="center" wrapText="1"/>
    </xf>
    <xf numFmtId="0" fontId="45" fillId="0" borderId="28" xfId="0" applyFont="1" applyBorder="1"/>
    <xf numFmtId="0" fontId="44" fillId="0" borderId="48" xfId="0" applyFont="1" applyFill="1" applyBorder="1" applyAlignment="1">
      <alignment vertical="center" wrapText="1"/>
    </xf>
    <xf numFmtId="3" fontId="44" fillId="8" borderId="48" xfId="0" applyNumberFormat="1" applyFont="1" applyFill="1" applyBorder="1" applyAlignment="1">
      <alignment horizontal="center" vertical="center" wrapText="1"/>
    </xf>
    <xf numFmtId="3" fontId="44" fillId="18" borderId="48" xfId="0" applyNumberFormat="1" applyFont="1" applyFill="1" applyBorder="1" applyAlignment="1">
      <alignment horizontal="center" vertical="center" wrapText="1"/>
    </xf>
    <xf numFmtId="3" fontId="44" fillId="0" borderId="44" xfId="0" applyNumberFormat="1" applyFont="1" applyFill="1" applyBorder="1" applyAlignment="1">
      <alignment vertical="center" wrapText="1"/>
    </xf>
    <xf numFmtId="0" fontId="43" fillId="18" borderId="69" xfId="0" applyFont="1" applyFill="1" applyBorder="1" applyAlignment="1">
      <alignment vertical="center" wrapText="1"/>
    </xf>
    <xf numFmtId="0" fontId="44" fillId="18" borderId="48" xfId="0" applyFont="1" applyFill="1" applyBorder="1" applyAlignment="1">
      <alignment vertical="center" wrapText="1"/>
    </xf>
    <xf numFmtId="165" fontId="45" fillId="0" borderId="28" xfId="0" applyNumberFormat="1" applyFont="1" applyBorder="1"/>
    <xf numFmtId="165" fontId="3" fillId="0" borderId="28" xfId="0" applyNumberFormat="1" applyFont="1" applyBorder="1"/>
    <xf numFmtId="0" fontId="44" fillId="0" borderId="44" xfId="0" applyFont="1" applyFill="1" applyBorder="1" applyAlignment="1">
      <alignment horizontal="left" vertical="center" wrapText="1"/>
    </xf>
    <xf numFmtId="165" fontId="48" fillId="40" borderId="28" xfId="0" applyNumberFormat="1" applyFont="1" applyFill="1" applyBorder="1"/>
    <xf numFmtId="0" fontId="43" fillId="0" borderId="70" xfId="0" applyFont="1" applyFill="1" applyBorder="1" applyAlignment="1">
      <alignment vertical="center" wrapText="1"/>
    </xf>
    <xf numFmtId="0" fontId="44" fillId="0" borderId="49" xfId="0" applyFont="1" applyFill="1" applyBorder="1" applyAlignment="1">
      <alignment vertical="center" wrapText="1"/>
    </xf>
    <xf numFmtId="3" fontId="44" fillId="0" borderId="72" xfId="0" applyNumberFormat="1" applyFont="1" applyFill="1" applyBorder="1" applyAlignment="1">
      <alignment horizontal="center" vertical="center" wrapText="1"/>
    </xf>
    <xf numFmtId="0" fontId="44" fillId="0" borderId="49" xfId="0" applyFont="1" applyFill="1" applyBorder="1" applyAlignment="1">
      <alignment horizontal="center" vertical="center" wrapText="1"/>
    </xf>
    <xf numFmtId="0" fontId="44" fillId="0" borderId="73" xfId="0" applyFont="1" applyFill="1" applyBorder="1" applyAlignment="1">
      <alignment horizontal="left" vertical="center" wrapText="1"/>
    </xf>
    <xf numFmtId="165" fontId="49" fillId="40" borderId="28" xfId="0" applyNumberFormat="1" applyFont="1" applyFill="1" applyBorder="1"/>
    <xf numFmtId="0" fontId="45" fillId="0" borderId="28" xfId="0" applyFont="1" applyFill="1" applyBorder="1"/>
    <xf numFmtId="0" fontId="3" fillId="0" borderId="28" xfId="0" applyFont="1" applyFill="1" applyBorder="1"/>
    <xf numFmtId="0" fontId="43" fillId="0" borderId="74" xfId="0" applyFont="1" applyFill="1" applyBorder="1" applyAlignment="1">
      <alignment vertical="center" wrapText="1"/>
    </xf>
    <xf numFmtId="0" fontId="44" fillId="0" borderId="75" xfId="0" applyFont="1" applyFill="1" applyBorder="1" applyAlignment="1">
      <alignment vertical="center" wrapText="1"/>
    </xf>
    <xf numFmtId="3" fontId="44" fillId="0" borderId="75" xfId="0" applyNumberFormat="1" applyFont="1" applyFill="1" applyBorder="1" applyAlignment="1">
      <alignment horizontal="center" vertical="center" wrapText="1"/>
    </xf>
    <xf numFmtId="3" fontId="44" fillId="18" borderId="75" xfId="0" applyNumberFormat="1" applyFont="1" applyFill="1" applyBorder="1" applyAlignment="1">
      <alignment horizontal="center" vertical="center" wrapText="1"/>
    </xf>
    <xf numFmtId="0" fontId="44" fillId="0" borderId="75" xfId="0" applyFont="1" applyFill="1" applyBorder="1" applyAlignment="1">
      <alignment horizontal="center" vertical="center" wrapText="1"/>
    </xf>
    <xf numFmtId="0" fontId="44" fillId="0" borderId="76" xfId="0" applyFont="1" applyFill="1" applyBorder="1" applyAlignment="1">
      <alignment horizontal="left" vertical="center" wrapText="1"/>
    </xf>
    <xf numFmtId="3" fontId="3" fillId="0" borderId="0" xfId="0" applyNumberFormat="1" applyFont="1" applyFill="1"/>
    <xf numFmtId="3" fontId="48" fillId="0" borderId="28" xfId="0" applyNumberFormat="1" applyFont="1" applyFill="1" applyBorder="1"/>
    <xf numFmtId="10" fontId="45" fillId="0" borderId="28" xfId="0" applyNumberFormat="1" applyFont="1" applyFill="1" applyBorder="1"/>
    <xf numFmtId="3" fontId="45" fillId="0" borderId="28" xfId="0" applyNumberFormat="1" applyFont="1" applyFill="1" applyBorder="1"/>
    <xf numFmtId="3" fontId="3" fillId="0" borderId="28" xfId="0" applyNumberFormat="1" applyFont="1" applyFill="1" applyBorder="1"/>
    <xf numFmtId="0" fontId="45" fillId="0" borderId="28" xfId="0" applyNumberFormat="1" applyFont="1" applyBorder="1"/>
    <xf numFmtId="0" fontId="34" fillId="0" borderId="28" xfId="0" applyFont="1" applyBorder="1"/>
    <xf numFmtId="0" fontId="43" fillId="0" borderId="78" xfId="0" applyFont="1" applyFill="1" applyBorder="1" applyAlignment="1">
      <alignment vertical="center" wrapText="1"/>
    </xf>
    <xf numFmtId="0" fontId="44" fillId="0" borderId="79" xfId="0" applyFont="1" applyFill="1" applyBorder="1" applyAlignment="1">
      <alignment horizontal="left" vertical="center" wrapText="1"/>
    </xf>
    <xf numFmtId="3" fontId="44" fillId="0" borderId="79" xfId="0" applyNumberFormat="1" applyFont="1" applyFill="1" applyBorder="1" applyAlignment="1">
      <alignment horizontal="center" vertical="center" wrapText="1"/>
    </xf>
    <xf numFmtId="0" fontId="44" fillId="0" borderId="79" xfId="0" applyFont="1" applyFill="1" applyBorder="1" applyAlignment="1">
      <alignment horizontal="center" vertical="center" wrapText="1"/>
    </xf>
    <xf numFmtId="3" fontId="45" fillId="0" borderId="28" xfId="0" applyNumberFormat="1" applyFont="1" applyBorder="1"/>
    <xf numFmtId="10" fontId="45" fillId="0" borderId="28" xfId="0" applyNumberFormat="1" applyFont="1" applyBorder="1"/>
    <xf numFmtId="3" fontId="34" fillId="0" borderId="28" xfId="0" applyNumberFormat="1" applyFont="1" applyBorder="1"/>
    <xf numFmtId="184" fontId="45" fillId="0" borderId="28" xfId="0" applyNumberFormat="1" applyFont="1" applyBorder="1"/>
    <xf numFmtId="184" fontId="34" fillId="0" borderId="28" xfId="0" applyNumberFormat="1" applyFont="1" applyBorder="1"/>
    <xf numFmtId="184" fontId="3" fillId="0" borderId="28" xfId="0" applyNumberFormat="1" applyFont="1" applyBorder="1"/>
    <xf numFmtId="3" fontId="3" fillId="0" borderId="28" xfId="0" applyNumberFormat="1" applyFont="1" applyBorder="1"/>
    <xf numFmtId="0" fontId="44" fillId="0" borderId="45" xfId="0" applyFont="1" applyFill="1" applyBorder="1" applyAlignment="1">
      <alignment horizontal="left" vertical="center" wrapText="1"/>
    </xf>
    <xf numFmtId="0" fontId="43" fillId="16" borderId="83" xfId="0" applyFont="1" applyFill="1" applyBorder="1" applyAlignment="1">
      <alignment horizontal="left" vertical="center" wrapText="1"/>
    </xf>
    <xf numFmtId="0" fontId="43" fillId="16" borderId="84" xfId="0" applyFont="1" applyFill="1" applyBorder="1" applyAlignment="1">
      <alignment horizontal="left" vertical="center" wrapText="1"/>
    </xf>
    <xf numFmtId="0" fontId="50" fillId="0" borderId="28" xfId="82" applyFont="1" applyBorder="1"/>
    <xf numFmtId="0" fontId="43" fillId="0" borderId="65" xfId="0" applyFont="1" applyFill="1" applyBorder="1" applyAlignment="1">
      <alignment vertical="center" wrapText="1"/>
    </xf>
    <xf numFmtId="0" fontId="44" fillId="0" borderId="66" xfId="0" applyFont="1" applyFill="1" applyBorder="1" applyAlignment="1">
      <alignment vertical="center" wrapText="1"/>
    </xf>
    <xf numFmtId="3" fontId="44" fillId="0" borderId="66" xfId="0" applyNumberFormat="1" applyFont="1" applyFill="1" applyBorder="1" applyAlignment="1">
      <alignment horizontal="center" vertical="center" wrapText="1"/>
    </xf>
    <xf numFmtId="0" fontId="44" fillId="0" borderId="66" xfId="0" applyFont="1" applyFill="1" applyBorder="1" applyAlignment="1">
      <alignment horizontal="center" vertical="center" wrapText="1"/>
    </xf>
    <xf numFmtId="0" fontId="44" fillId="0" borderId="67" xfId="0" applyFont="1" applyFill="1" applyBorder="1" applyAlignment="1">
      <alignment horizontal="left" vertical="center" wrapText="1"/>
    </xf>
    <xf numFmtId="0" fontId="43" fillId="0" borderId="48" xfId="0" applyFont="1" applyFill="1" applyBorder="1" applyAlignment="1">
      <alignment vertical="center" wrapText="1"/>
    </xf>
    <xf numFmtId="3" fontId="44" fillId="0" borderId="49" xfId="0" applyNumberFormat="1" applyFont="1" applyFill="1" applyBorder="1" applyAlignment="1">
      <alignment horizontal="center" vertical="center" wrapText="1"/>
    </xf>
    <xf numFmtId="3" fontId="44" fillId="18" borderId="49" xfId="0" applyNumberFormat="1" applyFont="1" applyFill="1" applyBorder="1" applyAlignment="1">
      <alignment horizontal="center" vertical="center" wrapText="1"/>
    </xf>
    <xf numFmtId="3" fontId="44" fillId="0" borderId="55" xfId="0" applyNumberFormat="1" applyFont="1" applyFill="1" applyBorder="1" applyAlignment="1">
      <alignment horizontal="center" vertical="center" wrapText="1"/>
    </xf>
    <xf numFmtId="3" fontId="44" fillId="0" borderId="48" xfId="0" applyNumberFormat="1" applyFont="1" applyFill="1" applyBorder="1" applyAlignment="1">
      <alignment horizontal="center" vertical="center"/>
    </xf>
    <xf numFmtId="3" fontId="44" fillId="0" borderId="54" xfId="0" applyNumberFormat="1" applyFont="1" applyFill="1" applyBorder="1" applyAlignment="1">
      <alignment horizontal="center" vertical="center"/>
    </xf>
    <xf numFmtId="3" fontId="44" fillId="18" borderId="54" xfId="0" applyNumberFormat="1" applyFont="1" applyFill="1" applyBorder="1" applyAlignment="1">
      <alignment horizontal="center" vertical="center"/>
    </xf>
    <xf numFmtId="0" fontId="44" fillId="0" borderId="54" xfId="0" applyFont="1" applyFill="1" applyBorder="1" applyAlignment="1">
      <alignment horizontal="center" vertical="center" wrapText="1"/>
    </xf>
    <xf numFmtId="182" fontId="0" fillId="0" borderId="0" xfId="109" applyFont="1" applyFill="1" applyBorder="1" applyAlignment="1" applyProtection="1"/>
    <xf numFmtId="0" fontId="48" fillId="0" borderId="28" xfId="8" applyFont="1" applyFill="1" applyBorder="1" applyAlignment="1">
      <alignment horizontal="center" vertical="center" wrapText="1"/>
    </xf>
    <xf numFmtId="0" fontId="43" fillId="0" borderId="85" xfId="0" applyFont="1" applyFill="1" applyBorder="1" applyAlignment="1">
      <alignment vertical="center" wrapText="1"/>
    </xf>
    <xf numFmtId="0" fontId="44" fillId="0" borderId="51" xfId="0" applyFont="1" applyFill="1" applyBorder="1" applyAlignment="1">
      <alignment vertical="center" wrapText="1"/>
    </xf>
    <xf numFmtId="3" fontId="44" fillId="0" borderId="51" xfId="0" applyNumberFormat="1" applyFont="1" applyFill="1" applyBorder="1" applyAlignment="1">
      <alignment horizontal="center" vertical="center" wrapText="1"/>
    </xf>
    <xf numFmtId="3" fontId="44" fillId="18" borderId="51" xfId="0" applyNumberFormat="1" applyFont="1" applyFill="1" applyBorder="1" applyAlignment="1">
      <alignment horizontal="center" vertical="center" wrapText="1"/>
    </xf>
    <xf numFmtId="0" fontId="44" fillId="0" borderId="51" xfId="0" applyFont="1" applyFill="1" applyBorder="1" applyAlignment="1">
      <alignment horizontal="center" vertical="center" wrapText="1"/>
    </xf>
    <xf numFmtId="0" fontId="44" fillId="0" borderId="79" xfId="0" applyFont="1" applyFill="1" applyBorder="1" applyAlignment="1">
      <alignment vertical="center" wrapText="1"/>
    </xf>
    <xf numFmtId="3" fontId="44" fillId="18" borderId="79" xfId="0" applyNumberFormat="1" applyFont="1" applyFill="1" applyBorder="1" applyAlignment="1">
      <alignment horizontal="center" vertical="center" wrapText="1"/>
    </xf>
    <xf numFmtId="0" fontId="44" fillId="0" borderId="48" xfId="0" applyFont="1" applyFill="1" applyBorder="1" applyAlignment="1">
      <alignment horizontal="left" vertical="center" wrapText="1"/>
    </xf>
    <xf numFmtId="0" fontId="44" fillId="18" borderId="75" xfId="0" applyFont="1" applyFill="1" applyBorder="1" applyAlignment="1">
      <alignment horizontal="left" vertical="center" wrapText="1"/>
    </xf>
    <xf numFmtId="0" fontId="52" fillId="0" borderId="28" xfId="82" applyFont="1" applyBorder="1"/>
    <xf numFmtId="184" fontId="44" fillId="0" borderId="79" xfId="106" applyNumberFormat="1" applyFont="1" applyFill="1" applyBorder="1" applyAlignment="1" applyProtection="1">
      <alignment horizontal="center" vertical="center" wrapText="1"/>
    </xf>
    <xf numFmtId="184" fontId="44" fillId="0" borderId="66" xfId="106" applyNumberFormat="1" applyFont="1" applyFill="1" applyBorder="1" applyAlignment="1" applyProtection="1">
      <alignment horizontal="center" vertical="center" wrapText="1"/>
    </xf>
    <xf numFmtId="0" fontId="53" fillId="0" borderId="28" xfId="0" applyFont="1" applyBorder="1"/>
    <xf numFmtId="184" fontId="44" fillId="0" borderId="48" xfId="106" applyNumberFormat="1" applyFont="1" applyFill="1" applyBorder="1" applyAlignment="1" applyProtection="1">
      <alignment horizontal="center" vertical="center" wrapText="1"/>
    </xf>
    <xf numFmtId="184" fontId="44" fillId="0" borderId="55" xfId="106" applyNumberFormat="1" applyFont="1" applyFill="1" applyBorder="1" applyAlignment="1" applyProtection="1">
      <alignment horizontal="center" vertical="center" wrapText="1"/>
    </xf>
    <xf numFmtId="184" fontId="44" fillId="0" borderId="24" xfId="106" applyNumberFormat="1" applyFont="1" applyFill="1" applyBorder="1" applyAlignment="1" applyProtection="1">
      <alignment horizontal="center" vertical="center" wrapText="1"/>
    </xf>
    <xf numFmtId="0" fontId="44" fillId="0" borderId="24" xfId="0" applyFont="1" applyFill="1" applyBorder="1" applyAlignment="1">
      <alignment horizontal="center" vertical="center" wrapText="1"/>
    </xf>
    <xf numFmtId="0" fontId="44" fillId="0" borderId="91" xfId="0" applyFont="1" applyFill="1" applyBorder="1" applyAlignment="1">
      <alignment horizontal="left" vertical="center" wrapText="1"/>
    </xf>
    <xf numFmtId="184" fontId="44" fillId="0" borderId="49" xfId="106" applyNumberFormat="1" applyFont="1" applyFill="1" applyBorder="1" applyAlignment="1" applyProtection="1">
      <alignment horizontal="center" vertical="center" wrapText="1"/>
    </xf>
    <xf numFmtId="184" fontId="44" fillId="0" borderId="61" xfId="106" applyNumberFormat="1" applyFont="1" applyFill="1" applyBorder="1" applyAlignment="1" applyProtection="1">
      <alignment horizontal="center" vertical="center" wrapText="1"/>
    </xf>
    <xf numFmtId="184" fontId="44" fillId="18" borderId="24" xfId="106" applyNumberFormat="1" applyFont="1" applyFill="1" applyBorder="1" applyAlignment="1" applyProtection="1">
      <alignment horizontal="center" vertical="center" wrapText="1"/>
    </xf>
    <xf numFmtId="0" fontId="53" fillId="0" borderId="28" xfId="0" applyFont="1" applyFill="1" applyBorder="1"/>
    <xf numFmtId="0" fontId="0" fillId="0" borderId="28" xfId="0" applyFill="1" applyBorder="1"/>
    <xf numFmtId="3" fontId="44" fillId="18" borderId="55" xfId="0" applyNumberFormat="1" applyFont="1" applyFill="1" applyBorder="1" applyAlignment="1">
      <alignment horizontal="center" vertical="center" wrapText="1"/>
    </xf>
    <xf numFmtId="3" fontId="44" fillId="18" borderId="24" xfId="0" applyNumberFormat="1" applyFont="1" applyFill="1" applyBorder="1" applyAlignment="1">
      <alignment horizontal="center" vertical="center" wrapText="1"/>
    </xf>
    <xf numFmtId="3" fontId="44" fillId="18" borderId="92" xfId="0" applyNumberFormat="1" applyFont="1" applyFill="1" applyBorder="1" applyAlignment="1">
      <alignment horizontal="center" vertical="center" wrapText="1"/>
    </xf>
    <xf numFmtId="3" fontId="44" fillId="18" borderId="47" xfId="0" applyNumberFormat="1" applyFont="1" applyFill="1" applyBorder="1" applyAlignment="1">
      <alignment horizontal="center" vertical="center" wrapText="1"/>
    </xf>
    <xf numFmtId="0" fontId="44" fillId="0" borderId="47" xfId="0" applyFont="1" applyFill="1" applyBorder="1" applyAlignment="1">
      <alignment horizontal="center" vertical="center" wrapText="1"/>
    </xf>
    <xf numFmtId="0" fontId="55" fillId="0" borderId="28" xfId="0" applyFont="1" applyFill="1" applyBorder="1" applyAlignment="1">
      <alignment horizontal="left"/>
    </xf>
    <xf numFmtId="0" fontId="55" fillId="0" borderId="28" xfId="0" applyFont="1" applyBorder="1" applyAlignment="1">
      <alignment vertical="top" wrapText="1"/>
    </xf>
    <xf numFmtId="0" fontId="53" fillId="0" borderId="28" xfId="0" applyFont="1" applyBorder="1" applyAlignment="1">
      <alignment vertical="top" wrapText="1"/>
    </xf>
    <xf numFmtId="0" fontId="44" fillId="0" borderId="28" xfId="0" applyFont="1" applyBorder="1" applyAlignment="1">
      <alignment vertical="top" wrapText="1"/>
    </xf>
    <xf numFmtId="0" fontId="44" fillId="0" borderId="51" xfId="0" applyFont="1" applyFill="1" applyBorder="1" applyAlignment="1">
      <alignment horizontal="left" vertical="center" wrapText="1"/>
    </xf>
    <xf numFmtId="1" fontId="44" fillId="0" borderId="48" xfId="0" applyNumberFormat="1" applyFont="1" applyFill="1" applyBorder="1" applyAlignment="1">
      <alignment horizontal="center" vertical="center" wrapText="1"/>
    </xf>
    <xf numFmtId="1" fontId="44" fillId="0" borderId="51" xfId="0" applyNumberFormat="1" applyFont="1" applyFill="1" applyBorder="1" applyAlignment="1">
      <alignment horizontal="center" vertical="center" wrapText="1"/>
    </xf>
    <xf numFmtId="0" fontId="55" fillId="0" borderId="28" xfId="0" applyFont="1" applyBorder="1" applyAlignment="1">
      <alignment horizontal="left" vertical="center" wrapText="1"/>
    </xf>
    <xf numFmtId="3" fontId="44" fillId="8" borderId="51" xfId="0" applyNumberFormat="1" applyFont="1" applyFill="1" applyBorder="1" applyAlignment="1">
      <alignment horizontal="center" vertical="center" wrapText="1"/>
    </xf>
    <xf numFmtId="0" fontId="43" fillId="0" borderId="93" xfId="0" applyFont="1" applyFill="1" applyBorder="1" applyAlignment="1">
      <alignment vertical="center" wrapText="1"/>
    </xf>
    <xf numFmtId="0" fontId="44" fillId="0" borderId="49" xfId="0" applyFont="1" applyFill="1" applyBorder="1" applyAlignment="1">
      <alignment horizontal="left" vertical="center" wrapText="1"/>
    </xf>
    <xf numFmtId="0" fontId="44" fillId="0" borderId="43" xfId="0" applyFont="1" applyFill="1" applyBorder="1" applyAlignment="1">
      <alignment horizontal="left" vertical="center" wrapText="1"/>
    </xf>
    <xf numFmtId="0" fontId="44" fillId="0" borderId="75" xfId="0" applyFont="1" applyFill="1" applyBorder="1" applyAlignment="1">
      <alignment horizontal="left" vertical="center" wrapText="1"/>
    </xf>
    <xf numFmtId="0" fontId="43" fillId="0" borderId="69" xfId="0" applyFont="1" applyFill="1" applyBorder="1" applyAlignment="1">
      <alignment horizontal="left" vertical="center" wrapText="1"/>
    </xf>
    <xf numFmtId="0" fontId="44" fillId="18" borderId="48" xfId="0" applyFont="1" applyFill="1" applyBorder="1" applyAlignment="1">
      <alignment horizontal="center" vertical="center" wrapText="1"/>
    </xf>
    <xf numFmtId="0" fontId="55" fillId="0" borderId="28" xfId="0" applyFont="1" applyBorder="1"/>
    <xf numFmtId="0" fontId="43" fillId="0" borderId="74" xfId="0" applyFont="1" applyFill="1" applyBorder="1" applyAlignment="1">
      <alignment horizontal="left" vertical="center" wrapText="1"/>
    </xf>
    <xf numFmtId="3" fontId="44" fillId="0" borderId="97" xfId="0" applyNumberFormat="1" applyFont="1" applyFill="1" applyBorder="1" applyAlignment="1">
      <alignment horizontal="center" vertical="center" wrapText="1"/>
    </xf>
    <xf numFmtId="3" fontId="44" fillId="0" borderId="98" xfId="0" applyNumberFormat="1" applyFont="1" applyFill="1" applyBorder="1" applyAlignment="1">
      <alignment horizontal="center" vertical="center" wrapText="1"/>
    </xf>
    <xf numFmtId="3" fontId="44" fillId="18" borderId="98" xfId="0" applyNumberFormat="1" applyFont="1" applyFill="1" applyBorder="1" applyAlignment="1">
      <alignment horizontal="center" vertical="center" wrapText="1"/>
    </xf>
    <xf numFmtId="0" fontId="57" fillId="0" borderId="28" xfId="0" applyFont="1" applyBorder="1" applyAlignment="1">
      <alignment horizontal="left" vertical="center"/>
    </xf>
    <xf numFmtId="0" fontId="43" fillId="0" borderId="78" xfId="0" applyFont="1" applyFill="1" applyBorder="1" applyAlignment="1">
      <alignment horizontal="left" vertical="center" wrapText="1"/>
    </xf>
    <xf numFmtId="0" fontId="43" fillId="0" borderId="99" xfId="8" applyFont="1" applyFill="1" applyBorder="1" applyAlignment="1">
      <alignment vertical="center" wrapText="1"/>
    </xf>
    <xf numFmtId="167" fontId="44" fillId="0" borderId="75" xfId="0" applyNumberFormat="1" applyFont="1" applyFill="1" applyBorder="1" applyAlignment="1">
      <alignment horizontal="center" vertical="center" wrapText="1"/>
    </xf>
    <xf numFmtId="167" fontId="44" fillId="0" borderId="75" xfId="8" applyNumberFormat="1" applyFont="1" applyFill="1" applyBorder="1" applyAlignment="1">
      <alignment horizontal="center" vertical="center" wrapText="1"/>
    </xf>
    <xf numFmtId="167" fontId="44" fillId="18" borderId="75" xfId="8" applyNumberFormat="1" applyFont="1" applyFill="1" applyBorder="1" applyAlignment="1">
      <alignment horizontal="center" vertical="center" wrapText="1"/>
    </xf>
    <xf numFmtId="0" fontId="44" fillId="0" borderId="75" xfId="8" applyFont="1" applyFill="1" applyBorder="1" applyAlignment="1">
      <alignment horizontal="center" vertical="center" wrapText="1"/>
    </xf>
    <xf numFmtId="0" fontId="44" fillId="0" borderId="48" xfId="8" applyFont="1" applyFill="1" applyBorder="1" applyAlignment="1">
      <alignment horizontal="center" vertical="center" wrapText="1"/>
    </xf>
    <xf numFmtId="167" fontId="44" fillId="0" borderId="48" xfId="8" applyNumberFormat="1" applyFont="1" applyFill="1" applyBorder="1" applyAlignment="1">
      <alignment horizontal="center" vertical="center" wrapText="1"/>
    </xf>
    <xf numFmtId="3" fontId="44" fillId="0" borderId="48" xfId="8" applyNumberFormat="1" applyFont="1" applyFill="1" applyBorder="1" applyAlignment="1">
      <alignment horizontal="center" vertical="center" wrapText="1"/>
    </xf>
    <xf numFmtId="4" fontId="44" fillId="0" borderId="48" xfId="8" applyNumberFormat="1" applyFont="1" applyFill="1" applyBorder="1" applyAlignment="1">
      <alignment horizontal="center" vertical="center" wrapText="1"/>
    </xf>
    <xf numFmtId="0" fontId="43" fillId="0" borderId="85" xfId="0" applyFont="1" applyFill="1" applyBorder="1" applyAlignment="1">
      <alignment horizontal="left" vertical="center" wrapText="1"/>
    </xf>
    <xf numFmtId="0" fontId="44" fillId="0" borderId="51" xfId="8" applyFont="1" applyFill="1" applyBorder="1" applyAlignment="1">
      <alignment horizontal="center" vertical="center" wrapText="1"/>
    </xf>
    <xf numFmtId="0" fontId="43" fillId="0" borderId="65" xfId="8" applyFont="1" applyFill="1" applyBorder="1" applyAlignment="1">
      <alignment horizontal="left" vertical="center" wrapText="1"/>
    </xf>
    <xf numFmtId="0" fontId="44" fillId="0" borderId="66" xfId="8" applyFont="1" applyFill="1" applyBorder="1" applyAlignment="1">
      <alignment horizontal="left" vertical="center" wrapText="1"/>
    </xf>
    <xf numFmtId="0" fontId="44" fillId="0" borderId="66" xfId="8" applyFont="1" applyFill="1" applyBorder="1" applyAlignment="1">
      <alignment horizontal="center" vertical="center" wrapText="1"/>
    </xf>
    <xf numFmtId="0" fontId="44" fillId="18" borderId="66" xfId="8" applyFont="1" applyFill="1" applyBorder="1" applyAlignment="1">
      <alignment horizontal="center" vertical="center" wrapText="1"/>
    </xf>
    <xf numFmtId="0" fontId="43" fillId="0" borderId="74" xfId="8" applyFont="1" applyFill="1" applyBorder="1" applyAlignment="1">
      <alignment horizontal="left" vertical="center" wrapText="1"/>
    </xf>
    <xf numFmtId="0" fontId="44" fillId="0" borderId="75" xfId="8" applyFont="1" applyFill="1" applyBorder="1" applyAlignment="1">
      <alignment horizontal="left" vertical="center" wrapText="1"/>
    </xf>
    <xf numFmtId="3" fontId="44" fillId="0" borderId="75" xfId="8" applyNumberFormat="1" applyFont="1" applyFill="1" applyBorder="1" applyAlignment="1">
      <alignment horizontal="center" vertical="center" wrapText="1"/>
    </xf>
    <xf numFmtId="3" fontId="44" fillId="18" borderId="75" xfId="8" applyNumberFormat="1" applyFont="1" applyFill="1" applyBorder="1" applyAlignment="1">
      <alignment horizontal="center" vertical="center" wrapText="1"/>
    </xf>
    <xf numFmtId="0" fontId="45" fillId="0" borderId="29" xfId="0" applyFont="1" applyBorder="1"/>
    <xf numFmtId="0" fontId="0" fillId="0" borderId="35" xfId="0" applyBorder="1"/>
    <xf numFmtId="10" fontId="0" fillId="0" borderId="28" xfId="0" applyNumberFormat="1" applyBorder="1"/>
    <xf numFmtId="0" fontId="35" fillId="0" borderId="0" xfId="0" applyFont="1" applyAlignment="1">
      <alignment wrapText="1"/>
    </xf>
    <xf numFmtId="0" fontId="13" fillId="18" borderId="28" xfId="8" applyFont="1" applyFill="1" applyBorder="1" applyAlignment="1">
      <alignment horizontal="center" vertical="center" wrapText="1"/>
    </xf>
    <xf numFmtId="0" fontId="13" fillId="0" borderId="28" xfId="8" applyFont="1" applyBorder="1" applyAlignment="1">
      <alignment horizontal="center" vertical="center" wrapText="1"/>
    </xf>
    <xf numFmtId="0" fontId="11" fillId="0" borderId="28" xfId="8" applyFont="1" applyBorder="1" applyAlignment="1">
      <alignment horizontal="center" vertical="center" wrapText="1"/>
    </xf>
    <xf numFmtId="0" fontId="11" fillId="16" borderId="83" xfId="8" applyFont="1" applyFill="1" applyBorder="1" applyAlignment="1">
      <alignment horizontal="left" vertical="center" wrapText="1"/>
    </xf>
    <xf numFmtId="0" fontId="61" fillId="16" borderId="83" xfId="8" applyFont="1" applyFill="1" applyBorder="1" applyAlignment="1">
      <alignment horizontal="left" vertical="center" wrapText="1"/>
    </xf>
    <xf numFmtId="0" fontId="11" fillId="0" borderId="78" xfId="8" applyFont="1" applyFill="1" applyBorder="1" applyAlignment="1">
      <alignment vertical="center" wrapText="1"/>
    </xf>
    <xf numFmtId="0" fontId="13" fillId="0" borderId="79" xfId="8" applyFont="1" applyFill="1" applyBorder="1" applyAlignment="1">
      <alignment horizontal="justify" vertical="center" wrapText="1"/>
    </xf>
    <xf numFmtId="0" fontId="13" fillId="0" borderId="79" xfId="8" applyFont="1" applyFill="1" applyBorder="1" applyAlignment="1">
      <alignment horizontal="center" vertical="center" wrapText="1"/>
    </xf>
    <xf numFmtId="2" fontId="40" fillId="0" borderId="79" xfId="8" applyNumberFormat="1" applyFont="1" applyFill="1" applyBorder="1" applyAlignment="1">
      <alignment horizontal="center" vertical="center" wrapText="1"/>
    </xf>
    <xf numFmtId="2" fontId="13" fillId="0" borderId="79" xfId="8" applyNumberFormat="1" applyFont="1" applyFill="1" applyBorder="1" applyAlignment="1">
      <alignment horizontal="center" vertical="center" wrapText="1"/>
    </xf>
    <xf numFmtId="2" fontId="40" fillId="0" borderId="95" xfId="8" applyNumberFormat="1" applyFont="1" applyFill="1" applyBorder="1" applyAlignment="1">
      <alignment horizontal="center" vertical="center" wrapText="1"/>
    </xf>
    <xf numFmtId="2" fontId="40" fillId="18" borderId="95" xfId="8" applyNumberFormat="1" applyFont="1" applyFill="1" applyBorder="1" applyAlignment="1">
      <alignment horizontal="center" vertical="center" wrapText="1"/>
    </xf>
    <xf numFmtId="2" fontId="40" fillId="18" borderId="66" xfId="8" applyNumberFormat="1" applyFont="1" applyFill="1" applyBorder="1" applyAlignment="1">
      <alignment horizontal="center" vertical="center" wrapText="1"/>
    </xf>
    <xf numFmtId="0" fontId="11" fillId="0" borderId="28" xfId="8" applyFont="1" applyFill="1" applyBorder="1" applyAlignment="1">
      <alignment horizontal="center" vertical="center" wrapText="1"/>
    </xf>
    <xf numFmtId="0" fontId="11" fillId="0" borderId="70" xfId="8" applyFont="1" applyFill="1" applyBorder="1" applyAlignment="1">
      <alignment vertical="center" wrapText="1"/>
    </xf>
    <xf numFmtId="0" fontId="13" fillId="0" borderId="49" xfId="8" applyFont="1" applyFill="1" applyBorder="1" applyAlignment="1">
      <alignment horizontal="justify" vertical="center" wrapText="1"/>
    </xf>
    <xf numFmtId="0" fontId="13" fillId="0" borderId="49" xfId="8" applyFont="1" applyFill="1" applyBorder="1" applyAlignment="1">
      <alignment horizontal="center" vertical="center" wrapText="1"/>
    </xf>
    <xf numFmtId="0" fontId="13" fillId="0" borderId="48" xfId="8" applyFont="1" applyFill="1" applyBorder="1" applyAlignment="1">
      <alignment horizontal="center" vertical="center" wrapText="1"/>
    </xf>
    <xf numFmtId="182" fontId="62" fillId="0" borderId="49" xfId="106" applyFont="1" applyFill="1" applyBorder="1" applyAlignment="1" applyProtection="1">
      <alignment horizontal="center" vertical="center" wrapText="1"/>
    </xf>
    <xf numFmtId="182" fontId="62" fillId="18" borderId="61" xfId="106" applyFont="1" applyFill="1" applyBorder="1" applyAlignment="1" applyProtection="1">
      <alignment horizontal="center" vertical="center" wrapText="1"/>
    </xf>
    <xf numFmtId="182" fontId="62" fillId="18" borderId="24" xfId="106" applyFont="1" applyFill="1" applyBorder="1" applyAlignment="1" applyProtection="1">
      <alignment horizontal="center" vertical="center" wrapText="1"/>
    </xf>
    <xf numFmtId="0" fontId="11" fillId="8" borderId="69" xfId="8" applyFont="1" applyFill="1" applyBorder="1" applyAlignment="1">
      <alignment vertical="center" wrapText="1"/>
    </xf>
    <xf numFmtId="0" fontId="13" fillId="8" borderId="48" xfId="8" applyFont="1" applyFill="1" applyBorder="1" applyAlignment="1">
      <alignment horizontal="justify" vertical="center" wrapText="1"/>
    </xf>
    <xf numFmtId="0" fontId="13" fillId="8" borderId="48" xfId="8" applyFont="1" applyFill="1" applyBorder="1" applyAlignment="1">
      <alignment horizontal="center" vertical="center" wrapText="1"/>
    </xf>
    <xf numFmtId="2" fontId="40" fillId="8" borderId="48" xfId="106" applyNumberFormat="1" applyFont="1" applyFill="1" applyBorder="1" applyAlignment="1" applyProtection="1">
      <alignment horizontal="center" vertical="center" wrapText="1"/>
    </xf>
    <xf numFmtId="2" fontId="13" fillId="8" borderId="48" xfId="106" applyNumberFormat="1" applyFont="1" applyFill="1" applyBorder="1" applyAlignment="1" applyProtection="1">
      <alignment horizontal="center" vertical="center" wrapText="1"/>
    </xf>
    <xf numFmtId="2" fontId="40" fillId="0" borderId="71" xfId="106" applyNumberFormat="1" applyFont="1" applyFill="1" applyBorder="1" applyAlignment="1" applyProtection="1">
      <alignment horizontal="center" vertical="center" wrapText="1"/>
    </xf>
    <xf numFmtId="2" fontId="40" fillId="0" borderId="48" xfId="106" applyNumberFormat="1" applyFont="1" applyFill="1" applyBorder="1" applyAlignment="1" applyProtection="1">
      <alignment horizontal="center" vertical="center" wrapText="1"/>
    </xf>
    <xf numFmtId="2" fontId="40" fillId="18" borderId="55" xfId="106" applyNumberFormat="1" applyFont="1" applyFill="1" applyBorder="1" applyAlignment="1" applyProtection="1">
      <alignment horizontal="center" vertical="center" wrapText="1"/>
    </xf>
    <xf numFmtId="2" fontId="40" fillId="18" borderId="24" xfId="106" applyNumberFormat="1" applyFont="1" applyFill="1" applyBorder="1" applyAlignment="1" applyProtection="1">
      <alignment horizontal="center" vertical="center" wrapText="1"/>
    </xf>
    <xf numFmtId="0" fontId="11" fillId="0" borderId="74" xfId="8" applyFont="1" applyFill="1" applyBorder="1" applyAlignment="1">
      <alignment vertical="center" wrapText="1"/>
    </xf>
    <xf numFmtId="0" fontId="13" fillId="0" borderId="75" xfId="8" applyFont="1" applyFill="1" applyBorder="1" applyAlignment="1">
      <alignment horizontal="justify" vertical="center" wrapText="1"/>
    </xf>
    <xf numFmtId="0" fontId="13" fillId="0" borderId="75" xfId="8" applyFont="1" applyFill="1" applyBorder="1" applyAlignment="1">
      <alignment horizontal="center" vertical="center" wrapText="1"/>
    </xf>
    <xf numFmtId="182" fontId="62" fillId="0" borderId="75" xfId="106" applyFont="1" applyFill="1" applyBorder="1" applyAlignment="1" applyProtection="1">
      <alignment horizontal="center" vertical="center" wrapText="1"/>
    </xf>
    <xf numFmtId="182" fontId="64" fillId="0" borderId="75" xfId="106" applyFont="1" applyFill="1" applyBorder="1" applyAlignment="1" applyProtection="1">
      <alignment horizontal="center" vertical="center" wrapText="1"/>
    </xf>
    <xf numFmtId="182" fontId="62" fillId="18" borderId="103" xfId="106" applyFont="1" applyFill="1" applyBorder="1" applyAlignment="1" applyProtection="1">
      <alignment horizontal="center" vertical="center" wrapText="1"/>
    </xf>
    <xf numFmtId="0" fontId="11" fillId="0" borderId="65" xfId="8" applyFont="1" applyFill="1" applyBorder="1" applyAlignment="1">
      <alignment vertical="center" wrapText="1"/>
    </xf>
    <xf numFmtId="0" fontId="13" fillId="0" borderId="66" xfId="8" applyFont="1" applyFill="1" applyBorder="1" applyAlignment="1">
      <alignment horizontal="justify" vertical="center" wrapText="1"/>
    </xf>
    <xf numFmtId="0" fontId="13" fillId="0" borderId="66" xfId="8" applyFont="1" applyFill="1" applyBorder="1" applyAlignment="1">
      <alignment horizontal="center" vertical="center" wrapText="1"/>
    </xf>
    <xf numFmtId="184" fontId="64" fillId="0" borderId="66" xfId="8" applyNumberFormat="1" applyFont="1" applyFill="1" applyBorder="1" applyAlignment="1">
      <alignment horizontal="center" vertical="center" wrapText="1"/>
    </xf>
    <xf numFmtId="184" fontId="64" fillId="0" borderId="105" xfId="8" applyNumberFormat="1" applyFont="1" applyFill="1" applyBorder="1" applyAlignment="1">
      <alignment horizontal="center" vertical="center" wrapText="1"/>
    </xf>
    <xf numFmtId="184" fontId="62" fillId="0" borderId="105" xfId="8" applyNumberFormat="1" applyFont="1" applyFill="1" applyBorder="1" applyAlignment="1">
      <alignment horizontal="center" vertical="center" wrapText="1"/>
    </xf>
    <xf numFmtId="184" fontId="62" fillId="18" borderId="105" xfId="8" applyNumberFormat="1" applyFont="1" applyFill="1" applyBorder="1" applyAlignment="1">
      <alignment horizontal="center" vertical="center" wrapText="1"/>
    </xf>
    <xf numFmtId="184" fontId="62" fillId="18" borderId="106" xfId="8" applyNumberFormat="1" applyFont="1" applyFill="1" applyBorder="1" applyAlignment="1">
      <alignment horizontal="center" vertical="center" wrapText="1"/>
    </xf>
    <xf numFmtId="184" fontId="62" fillId="18" borderId="107" xfId="8" applyNumberFormat="1" applyFont="1" applyFill="1" applyBorder="1" applyAlignment="1">
      <alignment horizontal="center" vertical="center" wrapText="1"/>
    </xf>
    <xf numFmtId="0" fontId="13" fillId="0" borderId="28" xfId="8" applyFont="1" applyFill="1" applyBorder="1" applyAlignment="1">
      <alignment horizontal="center" vertical="center" wrapText="1"/>
    </xf>
    <xf numFmtId="165" fontId="64" fillId="18" borderId="79" xfId="8" applyNumberFormat="1" applyFont="1" applyFill="1" applyBorder="1" applyAlignment="1">
      <alignment horizontal="center" vertical="center" wrapText="1"/>
    </xf>
    <xf numFmtId="165" fontId="64" fillId="18" borderId="95" xfId="8" applyNumberFormat="1" applyFont="1" applyFill="1" applyBorder="1" applyAlignment="1">
      <alignment horizontal="center" vertical="center" wrapText="1"/>
    </xf>
    <xf numFmtId="165" fontId="64" fillId="17" borderId="95" xfId="8" applyNumberFormat="1" applyFont="1" applyFill="1" applyBorder="1" applyAlignment="1">
      <alignment horizontal="center" vertical="center" wrapText="1"/>
    </xf>
    <xf numFmtId="165" fontId="62" fillId="18" borderId="95" xfId="8" applyNumberFormat="1" applyFont="1" applyFill="1" applyBorder="1" applyAlignment="1">
      <alignment horizontal="center" vertical="center" wrapText="1"/>
    </xf>
    <xf numFmtId="165" fontId="48" fillId="18" borderId="95" xfId="8" applyNumberFormat="1" applyFont="1" applyFill="1" applyBorder="1" applyAlignment="1">
      <alignment horizontal="center" vertical="center" wrapText="1"/>
    </xf>
    <xf numFmtId="0" fontId="64" fillId="0" borderId="28" xfId="8" applyFont="1" applyFill="1" applyBorder="1" applyAlignment="1">
      <alignment horizontal="center" vertical="center" wrapText="1"/>
    </xf>
    <xf numFmtId="2" fontId="48" fillId="0" borderId="75" xfId="109" applyNumberFormat="1" applyFont="1" applyFill="1" applyBorder="1" applyAlignment="1" applyProtection="1">
      <alignment horizontal="center" vertical="center" wrapText="1"/>
    </xf>
    <xf numFmtId="2" fontId="48" fillId="0" borderId="104" xfId="109" applyNumberFormat="1" applyFont="1" applyFill="1" applyBorder="1" applyAlignment="1" applyProtection="1">
      <alignment horizontal="center" vertical="center" wrapText="1"/>
    </xf>
    <xf numFmtId="2" fontId="48" fillId="8" borderId="104" xfId="109" applyNumberFormat="1" applyFont="1" applyFill="1" applyBorder="1" applyAlignment="1" applyProtection="1">
      <alignment horizontal="center" vertical="center" wrapText="1"/>
    </xf>
    <xf numFmtId="2" fontId="13" fillId="18" borderId="104" xfId="109" applyNumberFormat="1" applyFont="1" applyFill="1" applyBorder="1" applyAlignment="1" applyProtection="1">
      <alignment horizontal="center" vertical="center" wrapText="1"/>
    </xf>
    <xf numFmtId="0" fontId="11" fillId="0" borderId="93" xfId="8" applyFont="1" applyFill="1" applyBorder="1" applyAlignment="1">
      <alignment vertical="center" wrapText="1"/>
    </xf>
    <xf numFmtId="0" fontId="13" fillId="0" borderId="56" xfId="8" applyFont="1" applyFill="1" applyBorder="1" applyAlignment="1">
      <alignment horizontal="justify" vertical="center" wrapText="1"/>
    </xf>
    <xf numFmtId="0" fontId="13" fillId="0" borderId="56" xfId="8" applyFont="1" applyFill="1" applyBorder="1" applyAlignment="1">
      <alignment horizontal="center" vertical="center" wrapText="1"/>
    </xf>
    <xf numFmtId="165" fontId="62" fillId="0" borderId="56" xfId="8" applyNumberFormat="1" applyFont="1" applyFill="1" applyBorder="1" applyAlignment="1">
      <alignment horizontal="center" vertical="center" wrapText="1"/>
    </xf>
    <xf numFmtId="165" fontId="62" fillId="0" borderId="57" xfId="8" applyNumberFormat="1" applyFont="1" applyFill="1" applyBorder="1" applyAlignment="1">
      <alignment horizontal="center" vertical="center" wrapText="1"/>
    </xf>
    <xf numFmtId="0" fontId="62" fillId="0" borderId="28" xfId="8" applyFont="1" applyFill="1" applyBorder="1" applyAlignment="1">
      <alignment horizontal="center" vertical="center" wrapText="1"/>
    </xf>
    <xf numFmtId="0" fontId="11" fillId="0" borderId="69" xfId="8" applyFont="1" applyFill="1" applyBorder="1" applyAlignment="1">
      <alignment vertical="center" wrapText="1"/>
    </xf>
    <xf numFmtId="0" fontId="13" fillId="0" borderId="48" xfId="8" applyFont="1" applyFill="1" applyBorder="1" applyAlignment="1">
      <alignment horizontal="justify" vertical="center" wrapText="1"/>
    </xf>
    <xf numFmtId="165" fontId="62" fillId="0" borderId="48" xfId="8" applyNumberFormat="1" applyFont="1" applyFill="1" applyBorder="1" applyAlignment="1">
      <alignment horizontal="center" vertical="center" wrapText="1"/>
    </xf>
    <xf numFmtId="165" fontId="62" fillId="0" borderId="75" xfId="8" applyNumberFormat="1" applyFont="1" applyFill="1" applyBorder="1" applyAlignment="1">
      <alignment horizontal="center" vertical="center" wrapText="1"/>
    </xf>
    <xf numFmtId="165" fontId="62" fillId="0" borderId="104" xfId="8" applyNumberFormat="1" applyFont="1" applyFill="1" applyBorder="1" applyAlignment="1">
      <alignment horizontal="center" vertical="center" wrapText="1"/>
    </xf>
    <xf numFmtId="0" fontId="11" fillId="0" borderId="85" xfId="8" applyFont="1" applyFill="1" applyBorder="1" applyAlignment="1">
      <alignment vertical="center" wrapText="1"/>
    </xf>
    <xf numFmtId="0" fontId="13" fillId="0" borderId="51" xfId="8" applyFont="1" applyFill="1" applyBorder="1" applyAlignment="1">
      <alignment horizontal="justify" vertical="center" wrapText="1"/>
    </xf>
    <xf numFmtId="0" fontId="13" fillId="0" borderId="51" xfId="8" applyFont="1" applyFill="1" applyBorder="1" applyAlignment="1">
      <alignment horizontal="center" vertical="center" wrapText="1"/>
    </xf>
    <xf numFmtId="165" fontId="62" fillId="0" borderId="51" xfId="8" applyNumberFormat="1" applyFont="1" applyFill="1" applyBorder="1" applyAlignment="1">
      <alignment horizontal="center" vertical="center" wrapText="1"/>
    </xf>
    <xf numFmtId="165" fontId="62" fillId="0" borderId="53" xfId="8" applyNumberFormat="1" applyFont="1" applyFill="1" applyBorder="1" applyAlignment="1">
      <alignment horizontal="center" vertical="center" wrapText="1"/>
    </xf>
    <xf numFmtId="2" fontId="13" fillId="0" borderId="56" xfId="8" applyNumberFormat="1" applyFont="1" applyFill="1" applyBorder="1" applyAlignment="1">
      <alignment horizontal="center" vertical="center" wrapText="1"/>
    </xf>
    <xf numFmtId="2" fontId="13" fillId="0" borderId="57" xfId="8" applyNumberFormat="1" applyFont="1" applyFill="1" applyBorder="1" applyAlignment="1">
      <alignment horizontal="center" vertical="center" wrapText="1"/>
    </xf>
    <xf numFmtId="2" fontId="13" fillId="8" borderId="57" xfId="8" applyNumberFormat="1" applyFont="1" applyFill="1" applyBorder="1" applyAlignment="1">
      <alignment horizontal="center" vertical="center" wrapText="1"/>
    </xf>
    <xf numFmtId="2" fontId="13" fillId="18" borderId="57" xfId="8" applyNumberFormat="1" applyFont="1" applyFill="1" applyBorder="1" applyAlignment="1">
      <alignment horizontal="center" vertical="center" wrapText="1"/>
    </xf>
    <xf numFmtId="0" fontId="3" fillId="16" borderId="109" xfId="8" applyFont="1" applyFill="1" applyBorder="1" applyAlignment="1">
      <alignment vertical="center" wrapText="1"/>
    </xf>
    <xf numFmtId="165" fontId="62" fillId="0" borderId="79" xfId="8" applyNumberFormat="1" applyFont="1" applyFill="1" applyBorder="1" applyAlignment="1">
      <alignment horizontal="center" vertical="center" wrapText="1"/>
    </xf>
    <xf numFmtId="165" fontId="62" fillId="0" borderId="95" xfId="8" applyNumberFormat="1" applyFont="1" applyFill="1" applyBorder="1" applyAlignment="1">
      <alignment horizontal="center" vertical="center" wrapText="1"/>
    </xf>
    <xf numFmtId="184" fontId="62" fillId="0" borderId="48" xfId="8" applyNumberFormat="1" applyFont="1" applyFill="1" applyBorder="1" applyAlignment="1">
      <alignment horizontal="center" vertical="center" wrapText="1"/>
    </xf>
    <xf numFmtId="184" fontId="62" fillId="8" borderId="55" xfId="8" applyNumberFormat="1" applyFont="1" applyFill="1" applyBorder="1" applyAlignment="1">
      <alignment horizontal="center" vertical="center" wrapText="1"/>
    </xf>
    <xf numFmtId="184" fontId="62" fillId="0" borderId="55" xfId="8" applyNumberFormat="1" applyFont="1" applyFill="1" applyBorder="1" applyAlignment="1">
      <alignment horizontal="center" vertical="center" wrapText="1"/>
    </xf>
    <xf numFmtId="184" fontId="62" fillId="18" borderId="55" xfId="8" applyNumberFormat="1" applyFont="1" applyFill="1" applyBorder="1" applyAlignment="1">
      <alignment horizontal="center" vertical="center" wrapText="1"/>
    </xf>
    <xf numFmtId="0" fontId="13" fillId="16" borderId="0" xfId="8" applyFont="1" applyFill="1" applyBorder="1" applyAlignment="1">
      <alignment horizontal="center" vertical="center" wrapText="1"/>
    </xf>
    <xf numFmtId="0" fontId="11" fillId="16" borderId="0" xfId="8" applyFont="1" applyFill="1" applyBorder="1" applyAlignment="1">
      <alignment horizontal="center" vertical="center" wrapText="1"/>
    </xf>
    <xf numFmtId="0" fontId="11" fillId="16" borderId="109" xfId="8" applyFont="1" applyFill="1" applyBorder="1" applyAlignment="1">
      <alignment horizontal="center" vertical="center" wrapText="1"/>
    </xf>
    <xf numFmtId="0" fontId="11" fillId="16" borderId="83" xfId="8" applyFont="1" applyFill="1" applyBorder="1" applyAlignment="1">
      <alignment horizontal="center" vertical="center" wrapText="1"/>
    </xf>
    <xf numFmtId="0" fontId="13" fillId="0" borderId="79" xfId="8" applyFont="1" applyFill="1" applyBorder="1" applyAlignment="1">
      <alignment vertical="center" wrapText="1"/>
    </xf>
    <xf numFmtId="3" fontId="13" fillId="0" borderId="79" xfId="8" applyNumberFormat="1" applyFont="1" applyFill="1" applyBorder="1" applyAlignment="1">
      <alignment horizontal="center" vertical="center" wrapText="1"/>
    </xf>
    <xf numFmtId="0" fontId="13" fillId="0" borderId="53" xfId="8" applyFont="1" applyFill="1" applyBorder="1" applyAlignment="1">
      <alignment horizontal="center" vertical="center" wrapText="1"/>
    </xf>
    <xf numFmtId="0" fontId="13" fillId="18" borderId="53" xfId="8" applyFont="1" applyFill="1" applyBorder="1" applyAlignment="1">
      <alignment horizontal="center" vertical="center" wrapText="1"/>
    </xf>
    <xf numFmtId="0" fontId="13" fillId="18" borderId="79" xfId="8" applyFont="1" applyFill="1" applyBorder="1" applyAlignment="1">
      <alignment horizontal="center" vertical="center" wrapText="1"/>
    </xf>
    <xf numFmtId="0" fontId="13" fillId="0" borderId="75" xfId="8" applyFont="1" applyFill="1" applyBorder="1" applyAlignment="1">
      <alignment vertical="center" wrapText="1"/>
    </xf>
    <xf numFmtId="3" fontId="13" fillId="0" borderId="75" xfId="8" applyNumberFormat="1" applyFont="1" applyFill="1" applyBorder="1" applyAlignment="1">
      <alignment horizontal="center" vertical="center" wrapText="1"/>
    </xf>
    <xf numFmtId="0" fontId="13" fillId="0" borderId="104" xfId="8" applyFont="1" applyFill="1" applyBorder="1" applyAlignment="1">
      <alignment horizontal="center" vertical="center" wrapText="1"/>
    </xf>
    <xf numFmtId="0" fontId="13" fillId="18" borderId="104" xfId="8" applyFont="1" applyFill="1" applyBorder="1" applyAlignment="1">
      <alignment horizontal="center" vertical="center" wrapText="1"/>
    </xf>
    <xf numFmtId="2" fontId="13" fillId="0" borderId="66" xfId="8" applyNumberFormat="1" applyFont="1" applyFill="1" applyBorder="1" applyAlignment="1">
      <alignment horizontal="center" vertical="center" wrapText="1"/>
    </xf>
    <xf numFmtId="2" fontId="13" fillId="0" borderId="105" xfId="8" applyNumberFormat="1" applyFont="1" applyFill="1" applyBorder="1" applyAlignment="1">
      <alignment horizontal="center" vertical="center" wrapText="1"/>
    </xf>
    <xf numFmtId="0" fontId="13" fillId="18" borderId="79" xfId="8" applyFont="1" applyFill="1" applyBorder="1" applyAlignment="1">
      <alignment horizontal="justify" vertical="center" wrapText="1"/>
    </xf>
    <xf numFmtId="167" fontId="13" fillId="0" borderId="48" xfId="8" applyNumberFormat="1" applyFont="1" applyFill="1" applyBorder="1" applyAlignment="1">
      <alignment horizontal="center" vertical="center" wrapText="1"/>
    </xf>
    <xf numFmtId="167" fontId="13" fillId="0" borderId="95" xfId="8" applyNumberFormat="1" applyFont="1" applyFill="1" applyBorder="1" applyAlignment="1">
      <alignment horizontal="center" vertical="center" wrapText="1"/>
    </xf>
    <xf numFmtId="167" fontId="13" fillId="0" borderId="55" xfId="8" applyNumberFormat="1" applyFont="1" applyFill="1" applyBorder="1" applyAlignment="1">
      <alignment horizontal="center" vertical="center" wrapText="1"/>
    </xf>
    <xf numFmtId="167" fontId="13" fillId="8" borderId="48" xfId="109" applyNumberFormat="1" applyFont="1" applyFill="1" applyBorder="1" applyAlignment="1" applyProtection="1">
      <alignment horizontal="center" vertical="center"/>
    </xf>
    <xf numFmtId="167" fontId="13" fillId="8" borderId="55" xfId="109" applyNumberFormat="1" applyFont="1" applyFill="1" applyBorder="1" applyAlignment="1" applyProtection="1">
      <alignment horizontal="center" vertical="center"/>
    </xf>
    <xf numFmtId="167" fontId="13" fillId="0" borderId="55" xfId="109" applyNumberFormat="1" applyFont="1" applyFill="1" applyBorder="1" applyAlignment="1" applyProtection="1">
      <alignment horizontal="center" vertical="center"/>
    </xf>
    <xf numFmtId="167" fontId="13" fillId="18" borderId="55" xfId="109" applyNumberFormat="1" applyFont="1" applyFill="1" applyBorder="1" applyAlignment="1" applyProtection="1">
      <alignment horizontal="center" vertical="center"/>
    </xf>
    <xf numFmtId="167" fontId="13" fillId="18" borderId="75" xfId="109" applyNumberFormat="1" applyFont="1" applyFill="1" applyBorder="1" applyAlignment="1" applyProtection="1">
      <alignment horizontal="center" vertical="center"/>
    </xf>
    <xf numFmtId="167" fontId="13" fillId="18" borderId="104" xfId="109" applyNumberFormat="1" applyFont="1" applyFill="1" applyBorder="1" applyAlignment="1" applyProtection="1">
      <alignment horizontal="center" vertical="center"/>
    </xf>
    <xf numFmtId="0" fontId="11" fillId="0" borderId="118" xfId="8" applyFont="1" applyFill="1" applyBorder="1" applyAlignment="1">
      <alignment vertical="center" wrapText="1"/>
    </xf>
    <xf numFmtId="0" fontId="13" fillId="0" borderId="98" xfId="8" applyFont="1" applyFill="1" applyBorder="1" applyAlignment="1">
      <alignment horizontal="justify" vertical="center" wrapText="1"/>
    </xf>
    <xf numFmtId="0" fontId="13" fillId="0" borderId="98" xfId="8" applyFont="1" applyFill="1" applyBorder="1" applyAlignment="1">
      <alignment horizontal="center" vertical="center" wrapText="1"/>
    </xf>
    <xf numFmtId="184" fontId="13" fillId="0" borderId="98" xfId="8" applyNumberFormat="1" applyFont="1" applyFill="1" applyBorder="1" applyAlignment="1">
      <alignment horizontal="center" vertical="center" wrapText="1"/>
    </xf>
    <xf numFmtId="184" fontId="13" fillId="0" borderId="103" xfId="8" applyNumberFormat="1" applyFont="1" applyFill="1" applyBorder="1" applyAlignment="1">
      <alignment horizontal="center" vertical="center" wrapText="1"/>
    </xf>
    <xf numFmtId="184" fontId="13" fillId="0" borderId="61" xfId="0" applyNumberFormat="1" applyFont="1" applyFill="1" applyBorder="1" applyAlignment="1">
      <alignment horizontal="center" vertical="center" wrapText="1"/>
    </xf>
    <xf numFmtId="184" fontId="13" fillId="0" borderId="57" xfId="0" applyNumberFormat="1" applyFont="1" applyFill="1" applyBorder="1" applyAlignment="1">
      <alignment horizontal="center" vertical="center" wrapText="1"/>
    </xf>
    <xf numFmtId="10" fontId="13" fillId="0" borderId="57" xfId="0" applyNumberFormat="1" applyFont="1" applyFill="1" applyBorder="1" applyAlignment="1">
      <alignment horizontal="center" vertical="center" wrapText="1"/>
    </xf>
    <xf numFmtId="10" fontId="13" fillId="0" borderId="106" xfId="0" applyNumberFormat="1" applyFont="1" applyFill="1" applyBorder="1" applyAlignment="1">
      <alignment horizontal="center" vertical="center" wrapText="1"/>
    </xf>
    <xf numFmtId="184" fontId="13" fillId="0" borderId="104" xfId="0" applyNumberFormat="1" applyFont="1" applyFill="1" applyBorder="1" applyAlignment="1">
      <alignment horizontal="center" vertical="center" wrapText="1"/>
    </xf>
    <xf numFmtId="184" fontId="13" fillId="0" borderId="103" xfId="0" applyNumberFormat="1" applyFont="1" applyFill="1" applyBorder="1" applyAlignment="1">
      <alignment horizontal="center" vertical="center" wrapText="1"/>
    </xf>
    <xf numFmtId="10" fontId="13" fillId="0" borderId="103" xfId="0" applyNumberFormat="1" applyFont="1" applyFill="1" applyBorder="1" applyAlignment="1">
      <alignment horizontal="center" vertical="center" wrapText="1"/>
    </xf>
    <xf numFmtId="0" fontId="13" fillId="0" borderId="79" xfId="8" applyFont="1" applyFill="1" applyBorder="1" applyAlignment="1">
      <alignment horizontal="left" vertical="center" wrapText="1"/>
    </xf>
    <xf numFmtId="184" fontId="48" fillId="0" borderId="79" xfId="8" applyNumberFormat="1" applyFont="1" applyFill="1" applyBorder="1" applyAlignment="1">
      <alignment horizontal="center" vertical="center" wrapText="1"/>
    </xf>
    <xf numFmtId="184" fontId="48" fillId="0" borderId="95" xfId="8" applyNumberFormat="1" applyFont="1" applyFill="1" applyBorder="1" applyAlignment="1">
      <alignment horizontal="center" vertical="center" wrapText="1"/>
    </xf>
    <xf numFmtId="184" fontId="66" fillId="0" borderId="79" xfId="8" applyNumberFormat="1" applyFont="1" applyFill="1" applyBorder="1" applyAlignment="1">
      <alignment horizontal="center" vertical="center" wrapText="1"/>
    </xf>
    <xf numFmtId="0" fontId="68" fillId="0" borderId="28" xfId="8" applyFont="1" applyFill="1" applyBorder="1" applyAlignment="1">
      <alignment horizontal="center" vertical="center" wrapText="1"/>
    </xf>
    <xf numFmtId="0" fontId="13" fillId="0" borderId="48" xfId="8" applyFont="1" applyFill="1" applyBorder="1" applyAlignment="1">
      <alignment vertical="center" wrapText="1"/>
    </xf>
    <xf numFmtId="0" fontId="13" fillId="0" borderId="48" xfId="8" applyFont="1" applyFill="1" applyBorder="1" applyAlignment="1">
      <alignment horizontal="left" vertical="center" wrapText="1"/>
    </xf>
    <xf numFmtId="184" fontId="66" fillId="0" borderId="48" xfId="8" applyNumberFormat="1" applyFont="1" applyFill="1" applyBorder="1" applyAlignment="1">
      <alignment horizontal="center" vertical="center" wrapText="1"/>
    </xf>
    <xf numFmtId="184" fontId="66" fillId="0" borderId="55" xfId="8" applyNumberFormat="1" applyFont="1" applyFill="1" applyBorder="1" applyAlignment="1">
      <alignment horizontal="center" vertical="center" wrapText="1"/>
    </xf>
    <xf numFmtId="184" fontId="48" fillId="0" borderId="55" xfId="8" applyNumberFormat="1" applyFont="1" applyFill="1" applyBorder="1" applyAlignment="1">
      <alignment horizontal="center" vertical="center" wrapText="1"/>
    </xf>
    <xf numFmtId="184" fontId="66" fillId="0" borderId="53" xfId="8" applyNumberFormat="1" applyFont="1" applyFill="1" applyBorder="1" applyAlignment="1">
      <alignment horizontal="center" vertical="center" wrapText="1"/>
    </xf>
    <xf numFmtId="182" fontId="13" fillId="0" borderId="55" xfId="109" applyFont="1" applyFill="1" applyBorder="1" applyAlignment="1" applyProtection="1">
      <alignment horizontal="center" vertical="center" wrapText="1"/>
    </xf>
    <xf numFmtId="184" fontId="48" fillId="0" borderId="55" xfId="109" applyNumberFormat="1" applyFont="1" applyFill="1" applyBorder="1" applyAlignment="1" applyProtection="1">
      <alignment horizontal="center" vertical="center" wrapText="1"/>
    </xf>
    <xf numFmtId="10" fontId="48" fillId="18" borderId="55" xfId="109" applyNumberFormat="1" applyFont="1" applyFill="1" applyBorder="1" applyAlignment="1" applyProtection="1">
      <alignment horizontal="center" vertical="center" wrapText="1"/>
    </xf>
    <xf numFmtId="184" fontId="48" fillId="0" borderId="48" xfId="8" applyNumberFormat="1" applyFont="1" applyFill="1" applyBorder="1" applyAlignment="1">
      <alignment horizontal="center" vertical="center" wrapText="1"/>
    </xf>
    <xf numFmtId="184" fontId="48" fillId="18" borderId="55" xfId="109" applyNumberFormat="1" applyFont="1" applyFill="1" applyBorder="1" applyAlignment="1" applyProtection="1">
      <alignment horizontal="center" vertical="center" wrapText="1"/>
    </xf>
    <xf numFmtId="0" fontId="13" fillId="18" borderId="48" xfId="8" applyFont="1" applyFill="1" applyBorder="1" applyAlignment="1">
      <alignment horizontal="center" vertical="center" wrapText="1"/>
    </xf>
    <xf numFmtId="182" fontId="13" fillId="18" borderId="55" xfId="109" applyFont="1" applyFill="1" applyBorder="1" applyAlignment="1" applyProtection="1">
      <alignment horizontal="center" vertical="center" wrapText="1"/>
    </xf>
    <xf numFmtId="184" fontId="13" fillId="18" borderId="55" xfId="109" applyNumberFormat="1" applyFont="1" applyFill="1" applyBorder="1" applyAlignment="1" applyProtection="1">
      <alignment horizontal="center" vertical="center" wrapText="1"/>
    </xf>
    <xf numFmtId="184" fontId="13" fillId="0" borderId="48" xfId="8" applyNumberFormat="1" applyFont="1" applyFill="1" applyBorder="1" applyAlignment="1">
      <alignment horizontal="center" vertical="center" wrapText="1"/>
    </xf>
    <xf numFmtId="184" fontId="13" fillId="0" borderId="55" xfId="8" applyNumberFormat="1" applyFont="1" applyFill="1" applyBorder="1" applyAlignment="1">
      <alignment horizontal="center" vertical="center" wrapText="1"/>
    </xf>
    <xf numFmtId="182" fontId="13" fillId="0" borderId="48" xfId="8" applyNumberFormat="1" applyFont="1" applyFill="1" applyBorder="1" applyAlignment="1">
      <alignment horizontal="center" vertical="center" wrapText="1"/>
    </xf>
    <xf numFmtId="184" fontId="13" fillId="0" borderId="55" xfId="109" applyNumberFormat="1" applyFont="1" applyFill="1" applyBorder="1" applyAlignment="1" applyProtection="1">
      <alignment horizontal="center" vertical="center" wrapText="1"/>
    </xf>
    <xf numFmtId="184" fontId="13" fillId="18" borderId="53" xfId="109" applyNumberFormat="1" applyFont="1" applyFill="1" applyBorder="1" applyAlignment="1" applyProtection="1">
      <alignment horizontal="center" vertical="center" wrapText="1"/>
    </xf>
    <xf numFmtId="182" fontId="66" fillId="0" borderId="55" xfId="8" applyNumberFormat="1" applyFont="1" applyFill="1" applyBorder="1" applyAlignment="1">
      <alignment horizontal="center" vertical="center" wrapText="1"/>
    </xf>
    <xf numFmtId="0" fontId="13" fillId="0" borderId="75" xfId="8" applyFont="1" applyFill="1" applyBorder="1" applyAlignment="1">
      <alignment horizontal="left" vertical="center" wrapText="1"/>
    </xf>
    <xf numFmtId="184" fontId="66" fillId="0" borderId="75" xfId="8" applyNumberFormat="1" applyFont="1" applyFill="1" applyBorder="1" applyAlignment="1">
      <alignment horizontal="center" vertical="center" wrapText="1"/>
    </xf>
    <xf numFmtId="182" fontId="66" fillId="0" borderId="104" xfId="8" applyNumberFormat="1" applyFont="1" applyFill="1" applyBorder="1" applyAlignment="1">
      <alignment horizontal="center" vertical="center" wrapText="1"/>
    </xf>
    <xf numFmtId="184" fontId="66" fillId="0" borderId="104" xfId="8" applyNumberFormat="1" applyFont="1" applyFill="1" applyBorder="1" applyAlignment="1">
      <alignment horizontal="center" vertical="center" wrapText="1"/>
    </xf>
    <xf numFmtId="2" fontId="13" fillId="0" borderId="95" xfId="0" applyNumberFormat="1" applyFont="1" applyFill="1" applyBorder="1" applyAlignment="1">
      <alignment horizontal="center" vertical="center" wrapText="1"/>
    </xf>
    <xf numFmtId="4" fontId="13" fillId="0" borderId="95" xfId="0" applyNumberFormat="1" applyFont="1" applyFill="1" applyBorder="1" applyAlignment="1">
      <alignment horizontal="center" vertical="center" wrapText="1"/>
    </xf>
    <xf numFmtId="0" fontId="13" fillId="0" borderId="51" xfId="8" applyFont="1" applyFill="1" applyBorder="1" applyAlignment="1">
      <alignment horizontal="left" vertical="center" wrapText="1"/>
    </xf>
    <xf numFmtId="182" fontId="13" fillId="0" borderId="51" xfId="8" applyNumberFormat="1" applyFont="1" applyFill="1" applyBorder="1" applyAlignment="1">
      <alignment horizontal="center" vertical="center" wrapText="1"/>
    </xf>
    <xf numFmtId="182" fontId="48" fillId="0" borderId="53" xfId="8" applyNumberFormat="1" applyFont="1" applyFill="1" applyBorder="1" applyAlignment="1">
      <alignment horizontal="center" vertical="center" wrapText="1"/>
    </xf>
    <xf numFmtId="182" fontId="66" fillId="18" borderId="53" xfId="8" applyNumberFormat="1" applyFont="1" applyFill="1" applyBorder="1" applyAlignment="1">
      <alignment horizontal="center" vertical="center" wrapText="1"/>
    </xf>
    <xf numFmtId="182" fontId="48" fillId="18" borderId="53" xfId="8" applyNumberFormat="1" applyFont="1" applyFill="1" applyBorder="1" applyAlignment="1">
      <alignment horizontal="center" vertical="center" wrapText="1"/>
    </xf>
    <xf numFmtId="182" fontId="48" fillId="0" borderId="55" xfId="8" applyNumberFormat="1" applyFont="1" applyFill="1" applyBorder="1" applyAlignment="1">
      <alignment horizontal="center" vertical="center" wrapText="1"/>
    </xf>
    <xf numFmtId="182" fontId="69" fillId="18" borderId="53" xfId="8" applyNumberFormat="1" applyFont="1" applyFill="1" applyBorder="1" applyAlignment="1">
      <alignment horizontal="center" vertical="center" wrapText="1"/>
    </xf>
    <xf numFmtId="182" fontId="13" fillId="18" borderId="53" xfId="8" applyNumberFormat="1" applyFont="1" applyFill="1" applyBorder="1" applyAlignment="1">
      <alignment horizontal="center" vertical="center" wrapText="1"/>
    </xf>
    <xf numFmtId="182" fontId="70" fillId="18" borderId="53" xfId="8" applyNumberFormat="1" applyFont="1" applyFill="1" applyBorder="1" applyAlignment="1">
      <alignment horizontal="center" vertical="center" wrapText="1"/>
    </xf>
    <xf numFmtId="182" fontId="70" fillId="18" borderId="75" xfId="8" applyNumberFormat="1" applyFont="1" applyFill="1" applyBorder="1" applyAlignment="1">
      <alignment horizontal="center" vertical="center" wrapText="1"/>
    </xf>
    <xf numFmtId="0" fontId="13" fillId="18" borderId="48" xfId="8" applyFont="1" applyFill="1" applyBorder="1" applyAlignment="1">
      <alignment horizontal="left" vertical="center" wrapText="1"/>
    </xf>
    <xf numFmtId="184" fontId="64" fillId="0" borderId="48" xfId="8" applyNumberFormat="1" applyFont="1" applyFill="1" applyBorder="1" applyAlignment="1">
      <alignment horizontal="center" vertical="center" wrapText="1"/>
    </xf>
    <xf numFmtId="184" fontId="64" fillId="18" borderId="55" xfId="8" applyNumberFormat="1" applyFont="1" applyFill="1" applyBorder="1" applyAlignment="1">
      <alignment horizontal="center" vertical="center" wrapText="1"/>
    </xf>
    <xf numFmtId="184" fontId="48" fillId="18" borderId="55" xfId="8" applyNumberFormat="1" applyFont="1" applyFill="1" applyBorder="1" applyAlignment="1">
      <alignment horizontal="center" vertical="center" wrapText="1"/>
    </xf>
    <xf numFmtId="184" fontId="48" fillId="18" borderId="53" xfId="8" applyNumberFormat="1" applyFont="1" applyFill="1" applyBorder="1" applyAlignment="1">
      <alignment horizontal="center" vertical="center" wrapText="1"/>
    </xf>
    <xf numFmtId="184" fontId="64" fillId="0" borderId="49" xfId="8" applyNumberFormat="1" applyFont="1" applyFill="1" applyBorder="1" applyAlignment="1">
      <alignment horizontal="center" vertical="center" wrapText="1"/>
    </xf>
    <xf numFmtId="184" fontId="64" fillId="18" borderId="49" xfId="8" applyNumberFormat="1" applyFont="1" applyFill="1" applyBorder="1" applyAlignment="1">
      <alignment horizontal="center" vertical="center" wrapText="1"/>
    </xf>
    <xf numFmtId="184" fontId="64" fillId="18" borderId="61" xfId="8" applyNumberFormat="1" applyFont="1" applyFill="1" applyBorder="1" applyAlignment="1">
      <alignment horizontal="center" vertical="center" wrapText="1"/>
    </xf>
    <xf numFmtId="0" fontId="64" fillId="0" borderId="28" xfId="8" applyFont="1" applyBorder="1" applyAlignment="1">
      <alignment horizontal="center" vertical="center" wrapText="1"/>
    </xf>
    <xf numFmtId="0" fontId="13" fillId="18" borderId="51" xfId="8" applyFont="1" applyFill="1" applyBorder="1" applyAlignment="1">
      <alignment horizontal="left" vertical="center" wrapText="1"/>
    </xf>
    <xf numFmtId="184" fontId="64" fillId="0" borderId="56" xfId="8" applyNumberFormat="1" applyFont="1" applyFill="1" applyBorder="1" applyAlignment="1">
      <alignment horizontal="center" vertical="center" wrapText="1"/>
    </xf>
    <xf numFmtId="0" fontId="13" fillId="18" borderId="49" xfId="8" applyFont="1" applyFill="1" applyBorder="1" applyAlignment="1">
      <alignment horizontal="left" vertical="center" wrapText="1"/>
    </xf>
    <xf numFmtId="182" fontId="13" fillId="0" borderId="79" xfId="8" applyNumberFormat="1" applyFont="1" applyFill="1" applyBorder="1" applyAlignment="1">
      <alignment horizontal="center" vertical="center" wrapText="1"/>
    </xf>
    <xf numFmtId="184" fontId="64" fillId="0" borderId="79" xfId="8" applyNumberFormat="1" applyFont="1" applyFill="1" applyBorder="1" applyAlignment="1">
      <alignment horizontal="center" vertical="center" wrapText="1"/>
    </xf>
    <xf numFmtId="184" fontId="64" fillId="0" borderId="95" xfId="8" applyNumberFormat="1" applyFont="1" applyFill="1" applyBorder="1" applyAlignment="1">
      <alignment horizontal="center" vertical="center" wrapText="1"/>
    </xf>
    <xf numFmtId="184" fontId="64" fillId="18" borderId="95" xfId="8" applyNumberFormat="1" applyFont="1" applyFill="1" applyBorder="1" applyAlignment="1">
      <alignment horizontal="center" vertical="center" wrapText="1"/>
    </xf>
    <xf numFmtId="184" fontId="64" fillId="0" borderId="55" xfId="8" applyNumberFormat="1" applyFont="1" applyFill="1" applyBorder="1" applyAlignment="1">
      <alignment horizontal="center" vertical="center" wrapText="1"/>
    </xf>
    <xf numFmtId="182" fontId="13" fillId="0" borderId="75" xfId="8" applyNumberFormat="1" applyFont="1" applyFill="1" applyBorder="1" applyAlignment="1">
      <alignment horizontal="center" vertical="center" wrapText="1"/>
    </xf>
    <xf numFmtId="184" fontId="62" fillId="0" borderId="75" xfId="8" applyNumberFormat="1" applyFont="1" applyFill="1" applyBorder="1" applyAlignment="1">
      <alignment horizontal="center" vertical="center" wrapText="1"/>
    </xf>
    <xf numFmtId="184" fontId="62" fillId="0" borderId="104" xfId="8" applyNumberFormat="1" applyFont="1" applyFill="1" applyBorder="1" applyAlignment="1">
      <alignment horizontal="center" vertical="center" wrapText="1"/>
    </xf>
    <xf numFmtId="0" fontId="62" fillId="0" borderId="28" xfId="8" applyFont="1" applyBorder="1" applyAlignment="1">
      <alignment horizontal="center" vertical="center" wrapText="1"/>
    </xf>
    <xf numFmtId="184" fontId="64" fillId="0" borderId="79" xfId="0" applyNumberFormat="1" applyFont="1" applyFill="1" applyBorder="1" applyAlignment="1">
      <alignment horizontal="center" vertical="center" wrapText="1"/>
    </xf>
    <xf numFmtId="184" fontId="64" fillId="0" borderId="95" xfId="0" applyNumberFormat="1" applyFont="1" applyFill="1" applyBorder="1" applyAlignment="1">
      <alignment horizontal="center" vertical="center" wrapText="1"/>
    </xf>
    <xf numFmtId="184" fontId="64" fillId="18" borderId="95" xfId="0" applyNumberFormat="1" applyFont="1" applyFill="1" applyBorder="1" applyAlignment="1">
      <alignment horizontal="center" vertical="center" wrapText="1"/>
    </xf>
    <xf numFmtId="184" fontId="64" fillId="0" borderId="48" xfId="0" applyNumberFormat="1" applyFont="1" applyFill="1" applyBorder="1" applyAlignment="1">
      <alignment horizontal="center" vertical="center" wrapText="1"/>
    </xf>
    <xf numFmtId="184" fontId="64" fillId="0" borderId="55" xfId="0" applyNumberFormat="1" applyFont="1" applyFill="1" applyBorder="1" applyAlignment="1">
      <alignment horizontal="center" vertical="center" wrapText="1"/>
    </xf>
    <xf numFmtId="184" fontId="64" fillId="18" borderId="55" xfId="0" applyNumberFormat="1" applyFont="1" applyFill="1" applyBorder="1" applyAlignment="1">
      <alignment horizontal="center" vertical="center" wrapText="1"/>
    </xf>
    <xf numFmtId="184" fontId="13" fillId="0" borderId="75" xfId="8" applyNumberFormat="1" applyFont="1" applyFill="1" applyBorder="1" applyAlignment="1">
      <alignment horizontal="center" vertical="center" wrapText="1"/>
    </xf>
    <xf numFmtId="184" fontId="13" fillId="18" borderId="104" xfId="8" applyNumberFormat="1" applyFont="1" applyFill="1" applyBorder="1" applyAlignment="1">
      <alignment horizontal="center" vertical="center" wrapText="1"/>
    </xf>
    <xf numFmtId="0" fontId="11" fillId="16" borderId="109" xfId="8" applyFont="1" applyFill="1" applyBorder="1" applyAlignment="1">
      <alignment vertical="center" wrapText="1"/>
    </xf>
    <xf numFmtId="165" fontId="62" fillId="0" borderId="55" xfId="8" applyNumberFormat="1" applyFont="1" applyFill="1" applyBorder="1" applyAlignment="1">
      <alignment horizontal="center" vertical="center" wrapText="1"/>
    </xf>
    <xf numFmtId="165" fontId="62" fillId="0" borderId="55" xfId="109" applyNumberFormat="1" applyFont="1" applyFill="1" applyBorder="1" applyAlignment="1" applyProtection="1">
      <alignment horizontal="center" vertical="center" wrapText="1"/>
    </xf>
    <xf numFmtId="165" fontId="64" fillId="0" borderId="55" xfId="106" applyNumberFormat="1" applyFont="1" applyFill="1" applyBorder="1" applyAlignment="1" applyProtection="1">
      <alignment horizontal="center" vertical="center" wrapText="1"/>
    </xf>
    <xf numFmtId="165" fontId="62" fillId="0" borderId="55" xfId="106" applyNumberFormat="1" applyFont="1" applyFill="1" applyBorder="1" applyAlignment="1" applyProtection="1">
      <alignment horizontal="center" vertical="center" wrapText="1"/>
    </xf>
    <xf numFmtId="165" fontId="64" fillId="0" borderId="61" xfId="106" applyNumberFormat="1" applyFont="1" applyFill="1" applyBorder="1" applyAlignment="1" applyProtection="1">
      <alignment horizontal="center" vertical="center" wrapText="1"/>
    </xf>
    <xf numFmtId="0" fontId="13" fillId="0" borderId="48" xfId="0" applyFont="1" applyFill="1" applyBorder="1" applyAlignment="1">
      <alignment horizontal="center" vertical="center" wrapText="1"/>
    </xf>
    <xf numFmtId="165" fontId="64" fillId="0" borderId="48" xfId="8" applyNumberFormat="1" applyFont="1" applyFill="1" applyBorder="1" applyAlignment="1">
      <alignment horizontal="center" vertical="center" wrapText="1"/>
    </xf>
    <xf numFmtId="165" fontId="64" fillId="0" borderId="55" xfId="8" applyNumberFormat="1" applyFont="1" applyFill="1" applyBorder="1" applyAlignment="1">
      <alignment horizontal="center" vertical="center" wrapText="1"/>
    </xf>
    <xf numFmtId="165" fontId="64" fillId="0" borderId="55" xfId="109" applyNumberFormat="1" applyFont="1" applyFill="1" applyBorder="1" applyAlignment="1" applyProtection="1">
      <alignment horizontal="center" vertical="center" wrapText="1"/>
    </xf>
    <xf numFmtId="165" fontId="64" fillId="0" borderId="61" xfId="109" applyNumberFormat="1" applyFont="1" applyFill="1" applyBorder="1" applyAlignment="1" applyProtection="1">
      <alignment horizontal="center" vertical="center" wrapText="1"/>
    </xf>
    <xf numFmtId="0" fontId="11" fillId="16" borderId="83" xfId="8" applyFont="1" applyFill="1" applyBorder="1" applyAlignment="1">
      <alignment vertical="center" wrapText="1"/>
    </xf>
    <xf numFmtId="184" fontId="64" fillId="0" borderId="105" xfId="0" applyNumberFormat="1" applyFont="1" applyFill="1" applyBorder="1" applyAlignment="1">
      <alignment horizontal="center" vertical="center" wrapText="1"/>
    </xf>
    <xf numFmtId="184" fontId="64" fillId="18" borderId="105" xfId="0" applyNumberFormat="1" applyFont="1" applyFill="1" applyBorder="1" applyAlignment="1">
      <alignment horizontal="center" vertical="center" wrapText="1"/>
    </xf>
    <xf numFmtId="0" fontId="11" fillId="0" borderId="108" xfId="8" applyFont="1" applyFill="1" applyBorder="1" applyAlignment="1">
      <alignment horizontal="left" vertical="center" wrapText="1"/>
    </xf>
    <xf numFmtId="0" fontId="3" fillId="0" borderId="79" xfId="8" applyFont="1" applyFill="1" applyBorder="1" applyAlignment="1">
      <alignment horizontal="center" vertical="center" wrapText="1"/>
    </xf>
    <xf numFmtId="3" fontId="13" fillId="18" borderId="95" xfId="8" applyNumberFormat="1" applyFont="1" applyFill="1" applyBorder="1" applyAlignment="1">
      <alignment horizontal="center" vertical="center" wrapText="1"/>
    </xf>
    <xf numFmtId="0" fontId="11" fillId="0" borderId="108" xfId="8" applyFont="1" applyFill="1" applyBorder="1" applyAlignment="1">
      <alignment vertical="center" wrapText="1"/>
    </xf>
    <xf numFmtId="165" fontId="62" fillId="0" borderId="55" xfId="0" applyNumberFormat="1" applyFont="1" applyFill="1" applyBorder="1" applyAlignment="1">
      <alignment horizontal="center" vertical="center" wrapText="1"/>
    </xf>
    <xf numFmtId="165" fontId="62" fillId="18" borderId="55" xfId="0" applyNumberFormat="1" applyFont="1" applyFill="1" applyBorder="1" applyAlignment="1">
      <alignment horizontal="center" vertical="center" wrapText="1"/>
    </xf>
    <xf numFmtId="165" fontId="62" fillId="18" borderId="106" xfId="0" applyNumberFormat="1" applyFont="1" applyFill="1" applyBorder="1" applyAlignment="1">
      <alignment horizontal="center" vertical="center" wrapText="1"/>
    </xf>
    <xf numFmtId="165" fontId="62" fillId="18" borderId="107" xfId="0" applyNumberFormat="1" applyFont="1" applyFill="1" applyBorder="1" applyAlignment="1">
      <alignment horizontal="center" vertical="center" wrapText="1"/>
    </xf>
    <xf numFmtId="182" fontId="13" fillId="0" borderId="55" xfId="109" applyNumberFormat="1" applyFont="1" applyFill="1" applyBorder="1" applyAlignment="1" applyProtection="1">
      <alignment horizontal="center" vertical="center" wrapText="1"/>
    </xf>
    <xf numFmtId="182" fontId="13" fillId="0" borderId="55" xfId="106" applyNumberFormat="1" applyFont="1" applyFill="1" applyBorder="1" applyAlignment="1" applyProtection="1">
      <alignment horizontal="center" vertical="center" wrapText="1"/>
    </xf>
    <xf numFmtId="182" fontId="13" fillId="0" borderId="53" xfId="106" applyNumberFormat="1" applyFont="1" applyFill="1" applyBorder="1" applyAlignment="1" applyProtection="1">
      <alignment horizontal="center" vertical="center" wrapText="1"/>
    </xf>
    <xf numFmtId="182" fontId="13" fillId="0" borderId="48" xfId="0" applyNumberFormat="1" applyFont="1" applyFill="1" applyBorder="1" applyAlignment="1">
      <alignment horizontal="center" vertical="center" wrapText="1"/>
    </xf>
    <xf numFmtId="2" fontId="13" fillId="0" borderId="48" xfId="106" applyNumberFormat="1" applyFont="1" applyFill="1" applyBorder="1" applyAlignment="1" applyProtection="1">
      <alignment horizontal="center" vertical="center" wrapText="1"/>
    </xf>
    <xf numFmtId="2" fontId="13" fillId="0" borderId="55" xfId="106" applyNumberFormat="1" applyFont="1" applyFill="1" applyBorder="1" applyAlignment="1" applyProtection="1">
      <alignment horizontal="center" vertical="center" wrapText="1"/>
    </xf>
    <xf numFmtId="0" fontId="13" fillId="0" borderId="75" xfId="0" applyFont="1" applyFill="1" applyBorder="1" applyAlignment="1">
      <alignment horizontal="center" vertical="center" wrapText="1"/>
    </xf>
    <xf numFmtId="182" fontId="13" fillId="0" borderId="75" xfId="0" applyNumberFormat="1" applyFont="1" applyFill="1" applyBorder="1" applyAlignment="1">
      <alignment horizontal="center" vertical="center" wrapText="1"/>
    </xf>
    <xf numFmtId="2" fontId="13" fillId="0" borderId="75" xfId="106" applyNumberFormat="1" applyFont="1" applyFill="1" applyBorder="1" applyAlignment="1" applyProtection="1">
      <alignment horizontal="center" vertical="center" wrapText="1"/>
    </xf>
    <xf numFmtId="2" fontId="13" fillId="0" borderId="104" xfId="106" applyNumberFormat="1" applyFont="1" applyFill="1" applyBorder="1" applyAlignment="1" applyProtection="1">
      <alignment horizontal="center" vertical="center" wrapText="1"/>
    </xf>
    <xf numFmtId="0" fontId="11" fillId="0" borderId="28" xfId="8" applyFont="1" applyBorder="1" applyAlignment="1">
      <alignment vertical="center" wrapText="1"/>
    </xf>
    <xf numFmtId="0" fontId="13" fillId="0" borderId="100" xfId="8" applyFont="1" applyBorder="1" applyAlignment="1">
      <alignment horizontal="center" vertical="center" wrapText="1"/>
    </xf>
    <xf numFmtId="0" fontId="11" fillId="0" borderId="29" xfId="8" applyFont="1" applyBorder="1" applyAlignment="1">
      <alignment vertical="center" wrapText="1"/>
    </xf>
    <xf numFmtId="0" fontId="13" fillId="0" borderId="29" xfId="8" applyFont="1" applyBorder="1" applyAlignment="1">
      <alignment horizontal="center" vertical="center" wrapText="1"/>
    </xf>
    <xf numFmtId="0" fontId="62" fillId="0" borderId="29" xfId="8" applyFont="1" applyBorder="1" applyAlignment="1">
      <alignment horizontal="center" vertical="center" wrapText="1"/>
    </xf>
    <xf numFmtId="0" fontId="13" fillId="18" borderId="29" xfId="8" applyFont="1" applyFill="1" applyBorder="1" applyAlignment="1">
      <alignment horizontal="center" vertical="center" wrapText="1"/>
    </xf>
    <xf numFmtId="0" fontId="11" fillId="0" borderId="100" xfId="8" applyFont="1" applyBorder="1" applyAlignment="1">
      <alignment vertical="center" wrapText="1"/>
    </xf>
    <xf numFmtId="0" fontId="36" fillId="6" borderId="24" xfId="0" applyFont="1" applyFill="1" applyBorder="1" applyAlignment="1">
      <alignment horizontal="center"/>
    </xf>
    <xf numFmtId="0" fontId="2" fillId="34" borderId="24" xfId="8" applyFont="1" applyFill="1" applyBorder="1" applyAlignment="1">
      <alignment horizontal="center" vertical="center"/>
    </xf>
    <xf numFmtId="0" fontId="2" fillId="34" borderId="24" xfId="8" applyFont="1" applyFill="1" applyBorder="1" applyAlignment="1">
      <alignment horizontal="center" vertical="center" wrapText="1"/>
    </xf>
    <xf numFmtId="0" fontId="39" fillId="34" borderId="24" xfId="8" applyFont="1" applyFill="1" applyBorder="1" applyAlignment="1">
      <alignment horizontal="center" vertical="center"/>
    </xf>
    <xf numFmtId="0" fontId="39" fillId="34" borderId="3" xfId="8" applyFont="1" applyFill="1" applyBorder="1" applyAlignment="1">
      <alignment horizontal="center" vertical="center"/>
    </xf>
    <xf numFmtId="3" fontId="44" fillId="0" borderId="97" xfId="0" applyNumberFormat="1" applyFont="1" applyFill="1" applyBorder="1" applyAlignment="1">
      <alignment horizontal="center" vertical="center" wrapText="1"/>
    </xf>
    <xf numFmtId="0" fontId="13" fillId="0" borderId="56" xfId="8" applyFont="1" applyFill="1" applyBorder="1" applyAlignment="1">
      <alignment horizontal="center" vertical="center" wrapText="1"/>
    </xf>
    <xf numFmtId="184" fontId="13" fillId="0" borderId="104" xfId="8" applyNumberFormat="1" applyFont="1" applyFill="1" applyBorder="1" applyAlignment="1">
      <alignment horizontal="center" vertical="center" wrapText="1"/>
    </xf>
    <xf numFmtId="3" fontId="3" fillId="17" borderId="122" xfId="8" applyNumberFormat="1" applyFont="1" applyFill="1" applyBorder="1" applyAlignment="1">
      <alignment horizontal="right" vertical="center" indent="1"/>
    </xf>
    <xf numFmtId="3" fontId="3" fillId="17" borderId="123" xfId="8" applyNumberFormat="1" applyFont="1" applyFill="1" applyBorder="1" applyAlignment="1">
      <alignment horizontal="right" vertical="center" indent="1"/>
    </xf>
    <xf numFmtId="3" fontId="3" fillId="17" borderId="124" xfId="8" applyNumberFormat="1" applyFont="1" applyFill="1" applyBorder="1" applyAlignment="1">
      <alignment horizontal="right" vertical="center" indent="1"/>
    </xf>
    <xf numFmtId="0" fontId="3" fillId="8" borderId="122" xfId="8" applyFont="1" applyFill="1" applyBorder="1"/>
    <xf numFmtId="0" fontId="3" fillId="8" borderId="123" xfId="8" applyFont="1" applyFill="1" applyBorder="1"/>
    <xf numFmtId="0" fontId="3" fillId="8" borderId="124" xfId="8" applyFont="1" applyFill="1" applyBorder="1"/>
    <xf numFmtId="164" fontId="35" fillId="0" borderId="1" xfId="1" applyFont="1" applyFill="1" applyBorder="1" applyAlignment="1"/>
    <xf numFmtId="164" fontId="37" fillId="0" borderId="1" xfId="1" applyFont="1" applyFill="1" applyBorder="1" applyAlignment="1">
      <alignment vertical="center"/>
    </xf>
    <xf numFmtId="164" fontId="37" fillId="17" borderId="123" xfId="1" applyFont="1" applyFill="1" applyBorder="1" applyAlignment="1">
      <alignment vertical="center"/>
    </xf>
    <xf numFmtId="164" fontId="37" fillId="17" borderId="124" xfId="1" applyFont="1" applyFill="1" applyBorder="1" applyAlignment="1">
      <alignment vertical="center"/>
    </xf>
    <xf numFmtId="164" fontId="37" fillId="17" borderId="122" xfId="1" applyFont="1" applyFill="1" applyBorder="1" applyAlignment="1">
      <alignment vertical="center"/>
    </xf>
    <xf numFmtId="0" fontId="35" fillId="6" borderId="24" xfId="0" applyFont="1" applyFill="1" applyBorder="1" applyAlignment="1">
      <alignment horizontal="center"/>
    </xf>
    <xf numFmtId="164" fontId="35" fillId="9" borderId="1" xfId="1" applyNumberFormat="1" applyFont="1" applyFill="1" applyBorder="1"/>
    <xf numFmtId="164" fontId="37" fillId="17" borderId="126" xfId="1" applyFont="1" applyFill="1" applyBorder="1" applyAlignment="1">
      <alignment vertical="center"/>
    </xf>
    <xf numFmtId="164" fontId="35" fillId="0" borderId="24" xfId="1" applyFont="1" applyBorder="1" applyAlignment="1"/>
    <xf numFmtId="164" fontId="37" fillId="17" borderId="24" xfId="1" applyFont="1" applyFill="1" applyBorder="1" applyAlignment="1">
      <alignment vertical="center"/>
    </xf>
    <xf numFmtId="164" fontId="35" fillId="9" borderId="24" xfId="1" applyNumberFormat="1" applyFont="1" applyFill="1" applyBorder="1"/>
    <xf numFmtId="3" fontId="72" fillId="8" borderId="13" xfId="0" applyNumberFormat="1" applyFont="1" applyFill="1" applyBorder="1" applyAlignment="1">
      <alignment horizontal="right"/>
    </xf>
    <xf numFmtId="3" fontId="72" fillId="8" borderId="26" xfId="0" applyNumberFormat="1" applyFont="1" applyFill="1" applyBorder="1" applyAlignment="1">
      <alignment horizontal="right"/>
    </xf>
    <xf numFmtId="3" fontId="72" fillId="8" borderId="3" xfId="0" applyNumberFormat="1" applyFont="1" applyFill="1" applyBorder="1" applyAlignment="1">
      <alignment horizontal="right"/>
    </xf>
    <xf numFmtId="3" fontId="72" fillId="8" borderId="24" xfId="0" applyNumberFormat="1" applyFont="1" applyFill="1" applyBorder="1" applyAlignment="1">
      <alignment horizontal="right"/>
    </xf>
    <xf numFmtId="3" fontId="72" fillId="0" borderId="13" xfId="0" applyNumberFormat="1" applyFont="1" applyBorder="1" applyAlignment="1">
      <alignment horizontal="right"/>
    </xf>
    <xf numFmtId="3" fontId="72" fillId="0" borderId="26" xfId="0" applyNumberFormat="1" applyFont="1" applyBorder="1" applyAlignment="1">
      <alignment horizontal="right"/>
    </xf>
    <xf numFmtId="3" fontId="72" fillId="0" borderId="3" xfId="0" applyNumberFormat="1" applyFont="1" applyBorder="1" applyAlignment="1">
      <alignment horizontal="right"/>
    </xf>
    <xf numFmtId="3" fontId="72" fillId="0" borderId="24" xfId="0" applyNumberFormat="1" applyFont="1" applyBorder="1" applyAlignment="1">
      <alignment horizontal="right"/>
    </xf>
    <xf numFmtId="3" fontId="72" fillId="17" borderId="3" xfId="0" applyNumberFormat="1" applyFont="1" applyFill="1" applyBorder="1" applyAlignment="1">
      <alignment horizontal="right"/>
    </xf>
    <xf numFmtId="3" fontId="72" fillId="17" borderId="24" xfId="0" applyNumberFormat="1" applyFont="1" applyFill="1" applyBorder="1" applyAlignment="1">
      <alignment horizontal="right"/>
    </xf>
    <xf numFmtId="3" fontId="2" fillId="35" borderId="24" xfId="0" applyNumberFormat="1" applyFont="1" applyFill="1" applyBorder="1" applyAlignment="1">
      <alignment horizontal="right"/>
    </xf>
    <xf numFmtId="171" fontId="35" fillId="0" borderId="24" xfId="1" applyNumberFormat="1" applyFont="1" applyBorder="1"/>
    <xf numFmtId="0" fontId="2" fillId="34" borderId="56" xfId="0" applyFont="1" applyFill="1" applyBorder="1" applyAlignment="1">
      <alignment horizontal="center" vertical="center"/>
    </xf>
    <xf numFmtId="3" fontId="13" fillId="0" borderId="55" xfId="0" applyNumberFormat="1" applyFont="1" applyFill="1" applyBorder="1" applyAlignment="1">
      <alignment vertical="center"/>
    </xf>
    <xf numFmtId="2" fontId="13" fillId="0" borderId="55" xfId="0" applyNumberFormat="1" applyFont="1" applyFill="1" applyBorder="1" applyAlignment="1">
      <alignment vertical="center"/>
    </xf>
    <xf numFmtId="3" fontId="13" fillId="0" borderId="24" xfId="0" applyNumberFormat="1" applyFont="1" applyFill="1" applyBorder="1" applyAlignment="1">
      <alignment vertical="center"/>
    </xf>
    <xf numFmtId="2" fontId="13" fillId="0" borderId="24" xfId="0" applyNumberFormat="1" applyFont="1" applyFill="1" applyBorder="1" applyAlignment="1">
      <alignment vertical="center"/>
    </xf>
    <xf numFmtId="0" fontId="2" fillId="34" borderId="55" xfId="0" applyFont="1" applyFill="1" applyBorder="1" applyAlignment="1">
      <alignment horizontal="center" vertical="center"/>
    </xf>
    <xf numFmtId="0" fontId="0" fillId="0" borderId="24" xfId="0" applyBorder="1" applyAlignment="1">
      <alignment vertical="center"/>
    </xf>
    <xf numFmtId="171" fontId="0" fillId="0" borderId="24" xfId="1" applyNumberFormat="1" applyFont="1" applyBorder="1" applyAlignment="1">
      <alignment vertical="center"/>
    </xf>
    <xf numFmtId="3" fontId="3" fillId="0" borderId="55" xfId="0" applyNumberFormat="1" applyFont="1" applyFill="1" applyBorder="1" applyAlignment="1">
      <alignment vertical="center"/>
    </xf>
    <xf numFmtId="166" fontId="3" fillId="0" borderId="55" xfId="0" applyNumberFormat="1" applyFont="1" applyFill="1" applyBorder="1" applyAlignment="1">
      <alignment vertical="center"/>
    </xf>
    <xf numFmtId="3" fontId="3" fillId="38" borderId="24" xfId="0" applyNumberFormat="1" applyFont="1" applyFill="1" applyBorder="1" applyAlignment="1">
      <alignment vertical="center"/>
    </xf>
    <xf numFmtId="166" fontId="3" fillId="38" borderId="24" xfId="0" applyNumberFormat="1" applyFont="1" applyFill="1" applyBorder="1" applyAlignment="1">
      <alignment vertical="center"/>
    </xf>
    <xf numFmtId="0" fontId="10" fillId="6" borderId="127" xfId="0" applyFont="1" applyFill="1" applyBorder="1" applyAlignment="1">
      <alignment horizontal="center"/>
    </xf>
    <xf numFmtId="3" fontId="0" fillId="18" borderId="48" xfId="0" applyNumberFormat="1" applyFill="1" applyBorder="1"/>
    <xf numFmtId="0" fontId="10" fillId="6" borderId="60" xfId="0" applyFont="1" applyFill="1" applyBorder="1" applyAlignment="1">
      <alignment horizontal="center"/>
    </xf>
    <xf numFmtId="3" fontId="0" fillId="18" borderId="24" xfId="0" applyNumberFormat="1" applyFill="1" applyBorder="1" applyProtection="1"/>
    <xf numFmtId="182" fontId="0" fillId="18" borderId="24" xfId="0" applyNumberFormat="1" applyFill="1" applyBorder="1"/>
    <xf numFmtId="2" fontId="0" fillId="18" borderId="24" xfId="0" applyNumberFormat="1" applyFill="1" applyBorder="1"/>
    <xf numFmtId="1" fontId="0" fillId="18" borderId="24" xfId="0" applyNumberFormat="1" applyFill="1" applyBorder="1"/>
    <xf numFmtId="3" fontId="0" fillId="17" borderId="48" xfId="0" applyNumberFormat="1" applyFill="1" applyBorder="1" applyAlignment="1">
      <alignment vertical="center"/>
    </xf>
    <xf numFmtId="0" fontId="0" fillId="6" borderId="127" xfId="0" applyFill="1" applyBorder="1" applyAlignment="1">
      <alignment horizontal="center"/>
    </xf>
    <xf numFmtId="3" fontId="0" fillId="0" borderId="55" xfId="0" applyNumberFormat="1" applyFill="1" applyBorder="1"/>
    <xf numFmtId="182" fontId="0" fillId="0" borderId="55" xfId="0" applyNumberFormat="1" applyFill="1" applyBorder="1"/>
    <xf numFmtId="166" fontId="0" fillId="0" borderId="55" xfId="0" applyNumberFormat="1" applyFill="1" applyBorder="1"/>
    <xf numFmtId="1" fontId="0" fillId="0" borderId="55" xfId="0" applyNumberFormat="1" applyFill="1" applyBorder="1"/>
    <xf numFmtId="3" fontId="3" fillId="18" borderId="55" xfId="0" applyNumberFormat="1" applyFont="1" applyFill="1" applyBorder="1" applyAlignment="1">
      <alignment horizontal="right" wrapText="1"/>
    </xf>
    <xf numFmtId="3" fontId="3" fillId="18" borderId="49" xfId="0" applyNumberFormat="1" applyFont="1" applyFill="1" applyBorder="1"/>
    <xf numFmtId="3" fontId="3" fillId="17" borderId="49" xfId="0" applyNumberFormat="1" applyFont="1" applyFill="1" applyBorder="1" applyAlignment="1">
      <alignment vertical="center"/>
    </xf>
    <xf numFmtId="3" fontId="0" fillId="17" borderId="24" xfId="0" applyNumberFormat="1" applyFill="1" applyBorder="1" applyAlignment="1">
      <alignment vertical="center"/>
    </xf>
    <xf numFmtId="184" fontId="0" fillId="17" borderId="24" xfId="106" applyNumberFormat="1" applyFont="1" applyFill="1" applyBorder="1" applyAlignment="1" applyProtection="1">
      <alignment vertical="center"/>
    </xf>
    <xf numFmtId="2" fontId="0" fillId="17" borderId="24" xfId="0" applyNumberFormat="1" applyFill="1" applyBorder="1" applyAlignment="1">
      <alignment vertical="center"/>
    </xf>
    <xf numFmtId="166" fontId="0" fillId="17" borderId="24" xfId="0" applyNumberFormat="1" applyFill="1" applyBorder="1" applyAlignment="1">
      <alignment vertical="center"/>
    </xf>
    <xf numFmtId="171" fontId="0" fillId="0" borderId="60" xfId="1" applyNumberFormat="1" applyFont="1" applyBorder="1"/>
    <xf numFmtId="171" fontId="0" fillId="0" borderId="0" xfId="0" applyNumberFormat="1"/>
    <xf numFmtId="0" fontId="0" fillId="6" borderId="127" xfId="0" applyFill="1" applyBorder="1" applyAlignment="1">
      <alignment horizontal="center" vertical="center"/>
    </xf>
    <xf numFmtId="3" fontId="3" fillId="18" borderId="60" xfId="0" applyNumberFormat="1" applyFont="1" applyFill="1" applyBorder="1"/>
    <xf numFmtId="4" fontId="0" fillId="18" borderId="37" xfId="106" applyNumberFormat="1" applyFont="1" applyFill="1" applyBorder="1" applyAlignment="1" applyProtection="1"/>
    <xf numFmtId="4" fontId="0" fillId="18" borderId="51" xfId="106" applyNumberFormat="1" applyFont="1" applyFill="1" applyBorder="1" applyAlignment="1" applyProtection="1"/>
    <xf numFmtId="3" fontId="37" fillId="0" borderId="33" xfId="0" applyNumberFormat="1" applyFont="1" applyFill="1" applyBorder="1" applyAlignment="1">
      <alignment horizontal="right" vertical="center"/>
    </xf>
    <xf numFmtId="3" fontId="37" fillId="8" borderId="33" xfId="0" applyNumberFormat="1" applyFont="1" applyFill="1" applyBorder="1" applyAlignment="1">
      <alignment horizontal="right" vertical="center"/>
    </xf>
    <xf numFmtId="3" fontId="37" fillId="37" borderId="33" xfId="0" applyNumberFormat="1" applyFont="1" applyFill="1" applyBorder="1" applyAlignment="1">
      <alignment horizontal="right" vertical="center"/>
    </xf>
    <xf numFmtId="3" fontId="37" fillId="0" borderId="55" xfId="0" applyNumberFormat="1" applyFont="1" applyFill="1" applyBorder="1" applyAlignment="1">
      <alignment horizontal="right" vertical="center"/>
    </xf>
    <xf numFmtId="4" fontId="37" fillId="0" borderId="33" xfId="0" applyNumberFormat="1" applyFont="1" applyFill="1" applyBorder="1" applyAlignment="1">
      <alignment horizontal="right" vertical="center"/>
    </xf>
    <xf numFmtId="185" fontId="37" fillId="8" borderId="33" xfId="0" applyNumberFormat="1" applyFont="1" applyFill="1" applyBorder="1" applyAlignment="1">
      <alignment horizontal="right" vertical="center"/>
    </xf>
    <xf numFmtId="185" fontId="37" fillId="17" borderId="33" xfId="0" applyNumberFormat="1" applyFont="1" applyFill="1" applyBorder="1" applyAlignment="1">
      <alignment horizontal="right" vertical="center"/>
    </xf>
    <xf numFmtId="185" fontId="37" fillId="0" borderId="33" xfId="0" applyNumberFormat="1" applyFont="1" applyFill="1" applyBorder="1" applyAlignment="1">
      <alignment horizontal="right" vertical="center"/>
    </xf>
    <xf numFmtId="185" fontId="37" fillId="0" borderId="55" xfId="0" applyNumberFormat="1" applyFont="1" applyFill="1" applyBorder="1" applyAlignment="1">
      <alignment horizontal="right" vertical="center"/>
    </xf>
    <xf numFmtId="0" fontId="35" fillId="8" borderId="24" xfId="0" applyFont="1" applyFill="1" applyBorder="1" applyAlignment="1">
      <alignment vertical="center"/>
    </xf>
    <xf numFmtId="3" fontId="2" fillId="4" borderId="37" xfId="0" applyNumberFormat="1" applyFont="1" applyFill="1" applyBorder="1" applyAlignment="1">
      <alignment horizontal="right" wrapText="1"/>
    </xf>
    <xf numFmtId="187" fontId="3" fillId="0" borderId="24" xfId="219" applyNumberFormat="1" applyFont="1" applyFill="1" applyBorder="1" applyAlignment="1" applyProtection="1">
      <alignment horizontal="right" vertical="center" wrapText="1"/>
    </xf>
    <xf numFmtId="189" fontId="73" fillId="9" borderId="24" xfId="0" applyNumberFormat="1" applyFont="1" applyFill="1" applyBorder="1" applyAlignment="1">
      <alignment horizontal="right" wrapText="1"/>
    </xf>
    <xf numFmtId="3" fontId="3" fillId="0" borderId="24" xfId="219" applyNumberFormat="1" applyFont="1" applyFill="1" applyBorder="1" applyAlignment="1" applyProtection="1">
      <alignment horizontal="right" vertical="center" wrapText="1"/>
    </xf>
    <xf numFmtId="3" fontId="3" fillId="0" borderId="24" xfId="0" applyNumberFormat="1" applyFont="1" applyBorder="1" applyAlignment="1">
      <alignment horizontal="right" vertical="center" wrapText="1"/>
    </xf>
    <xf numFmtId="3" fontId="3" fillId="0" borderId="24" xfId="8" applyNumberFormat="1" applyFont="1" applyBorder="1" applyAlignment="1">
      <alignment horizontal="right" vertical="center" wrapText="1"/>
    </xf>
    <xf numFmtId="3" fontId="3" fillId="3" borderId="24" xfId="8" applyNumberFormat="1" applyFont="1" applyFill="1" applyBorder="1" applyAlignment="1">
      <alignment horizontal="right" vertical="center" wrapText="1"/>
    </xf>
    <xf numFmtId="3" fontId="35" fillId="0" borderId="24" xfId="0" applyNumberFormat="1" applyFont="1" applyBorder="1" applyAlignment="1">
      <alignment horizontal="right" vertical="center" wrapText="1"/>
    </xf>
    <xf numFmtId="3" fontId="35" fillId="18" borderId="24" xfId="219" applyNumberFormat="1" applyFont="1" applyFill="1" applyBorder="1" applyAlignment="1" applyProtection="1">
      <alignment horizontal="right" vertical="center" wrapText="1"/>
    </xf>
    <xf numFmtId="3" fontId="35" fillId="3" borderId="24" xfId="204" applyNumberFormat="1" applyFont="1" applyFill="1" applyBorder="1" applyAlignment="1">
      <alignment horizontal="right" vertical="center" wrapText="1"/>
    </xf>
    <xf numFmtId="3" fontId="3" fillId="0" borderId="24" xfId="219" applyNumberFormat="1" applyFont="1" applyBorder="1" applyAlignment="1">
      <alignment horizontal="right" vertical="center" wrapText="1"/>
    </xf>
    <xf numFmtId="3" fontId="35" fillId="0" borderId="24" xfId="219" applyNumberFormat="1" applyFont="1" applyFill="1" applyBorder="1" applyAlignment="1" applyProtection="1">
      <alignment horizontal="right" vertical="center" wrapText="1"/>
    </xf>
    <xf numFmtId="187" fontId="35" fillId="0" borderId="24" xfId="219" applyNumberFormat="1" applyFont="1" applyFill="1" applyBorder="1" applyAlignment="1" applyProtection="1">
      <alignment horizontal="right" vertical="center" wrapText="1"/>
    </xf>
    <xf numFmtId="189" fontId="35" fillId="0" borderId="24" xfId="219" applyNumberFormat="1" applyFont="1" applyFill="1" applyBorder="1" applyAlignment="1" applyProtection="1">
      <alignment horizontal="right" vertical="center" wrapText="1"/>
    </xf>
    <xf numFmtId="3" fontId="35" fillId="3" borderId="24" xfId="0" applyNumberFormat="1" applyFont="1" applyFill="1" applyBorder="1" applyAlignment="1">
      <alignment horizontal="right" vertical="center" wrapText="1"/>
    </xf>
    <xf numFmtId="1" fontId="36" fillId="6" borderId="58" xfId="1" applyNumberFormat="1" applyFont="1" applyFill="1" applyBorder="1" applyAlignment="1">
      <alignment horizontal="center"/>
    </xf>
    <xf numFmtId="1" fontId="36" fillId="6" borderId="127" xfId="1" applyNumberFormat="1" applyFont="1" applyFill="1" applyBorder="1" applyAlignment="1">
      <alignment horizontal="center"/>
    </xf>
    <xf numFmtId="49" fontId="3" fillId="3" borderId="37" xfId="0" applyNumberFormat="1" applyFont="1" applyFill="1" applyBorder="1" applyAlignment="1">
      <alignment horizontal="right"/>
    </xf>
    <xf numFmtId="0" fontId="3" fillId="3" borderId="37" xfId="0" applyFont="1" applyFill="1" applyBorder="1" applyAlignment="1">
      <alignment horizontal="right" wrapText="1"/>
    </xf>
    <xf numFmtId="3" fontId="3" fillId="3" borderId="37" xfId="0" applyNumberFormat="1" applyFont="1" applyFill="1" applyBorder="1" applyAlignment="1">
      <alignment horizontal="right" vertical="center"/>
    </xf>
    <xf numFmtId="3" fontId="3" fillId="3" borderId="37" xfId="4" applyNumberFormat="1" applyFont="1" applyFill="1" applyBorder="1" applyAlignment="1">
      <alignment horizontal="right" wrapText="1"/>
    </xf>
    <xf numFmtId="3" fontId="3" fillId="3" borderId="37" xfId="214" applyNumberFormat="1" applyFont="1" applyFill="1" applyBorder="1" applyAlignment="1">
      <alignment horizontal="right" wrapText="1"/>
    </xf>
    <xf numFmtId="0" fontId="10" fillId="0" borderId="0" xfId="0" applyFont="1" applyBorder="1" applyAlignment="1">
      <alignment vertical="center"/>
    </xf>
    <xf numFmtId="0" fontId="2" fillId="6" borderId="24" xfId="0" applyFont="1" applyFill="1" applyBorder="1" applyAlignment="1">
      <alignment vertical="center" wrapText="1"/>
    </xf>
    <xf numFmtId="0" fontId="10" fillId="6" borderId="24" xfId="0" applyFont="1" applyFill="1" applyBorder="1" applyAlignment="1">
      <alignment vertical="center"/>
    </xf>
    <xf numFmtId="3" fontId="2" fillId="9" borderId="1" xfId="0" applyNumberFormat="1" applyFont="1" applyFill="1" applyBorder="1" applyAlignment="1">
      <alignment vertical="center" wrapText="1"/>
    </xf>
    <xf numFmtId="3" fontId="3" fillId="3" borderId="37" xfId="0" applyNumberFormat="1" applyFont="1" applyFill="1" applyBorder="1" applyAlignment="1">
      <alignment horizontal="right" wrapText="1"/>
    </xf>
    <xf numFmtId="3" fontId="3" fillId="18" borderId="37" xfId="118" applyNumberFormat="1" applyFont="1" applyFill="1" applyBorder="1" applyAlignment="1" applyProtection="1">
      <alignment horizontal="right" vertical="center"/>
    </xf>
    <xf numFmtId="3" fontId="3" fillId="3" borderId="37" xfId="204" applyNumberFormat="1" applyFont="1" applyFill="1" applyBorder="1" applyAlignment="1">
      <alignment horizontal="right" wrapText="1"/>
    </xf>
    <xf numFmtId="3" fontId="3" fillId="0" borderId="37" xfId="204" applyNumberFormat="1" applyFont="1" applyBorder="1" applyAlignment="1">
      <alignment horizontal="right" vertical="center"/>
    </xf>
    <xf numFmtId="3" fontId="3" fillId="0" borderId="37" xfId="220" applyNumberFormat="1" applyFont="1" applyFill="1" applyBorder="1" applyAlignment="1" applyProtection="1">
      <alignment horizontal="right" vertical="center"/>
    </xf>
    <xf numFmtId="3" fontId="3" fillId="0" borderId="37" xfId="118" applyNumberFormat="1" applyFont="1" applyFill="1" applyBorder="1" applyAlignment="1" applyProtection="1">
      <alignment horizontal="right" vertical="center"/>
    </xf>
    <xf numFmtId="3" fontId="3" fillId="0" borderId="48" xfId="118" applyNumberFormat="1" applyFill="1" applyBorder="1" applyAlignment="1" applyProtection="1">
      <alignment horizontal="right" vertical="center"/>
    </xf>
    <xf numFmtId="3" fontId="3" fillId="3" borderId="24" xfId="0" applyNumberFormat="1" applyFont="1" applyFill="1" applyBorder="1" applyAlignment="1">
      <alignment horizontal="right" wrapText="1"/>
    </xf>
    <xf numFmtId="3" fontId="3" fillId="18" borderId="24" xfId="118" applyNumberFormat="1" applyFont="1" applyFill="1" applyBorder="1" applyAlignment="1" applyProtection="1">
      <alignment horizontal="right" vertical="center"/>
    </xf>
    <xf numFmtId="3" fontId="1" fillId="3" borderId="24" xfId="204" applyNumberFormat="1" applyFont="1" applyFill="1" applyBorder="1" applyAlignment="1">
      <alignment horizontal="right" vertical="center"/>
    </xf>
    <xf numFmtId="3" fontId="3" fillId="0" borderId="24" xfId="204" applyNumberFormat="1" applyFont="1" applyBorder="1" applyAlignment="1">
      <alignment horizontal="right" vertical="center"/>
    </xf>
    <xf numFmtId="3" fontId="3" fillId="0" borderId="24" xfId="220" applyNumberFormat="1" applyFont="1" applyFill="1" applyBorder="1" applyAlignment="1" applyProtection="1">
      <alignment horizontal="right" vertical="center"/>
    </xf>
    <xf numFmtId="3" fontId="3" fillId="0" borderId="24" xfId="118" applyNumberFormat="1" applyFont="1" applyFill="1" applyBorder="1" applyAlignment="1" applyProtection="1">
      <alignment horizontal="right" vertical="center"/>
    </xf>
    <xf numFmtId="3" fontId="3" fillId="3" borderId="24" xfId="204" applyNumberFormat="1" applyFont="1" applyFill="1" applyBorder="1" applyAlignment="1">
      <alignment horizontal="right" vertical="center" wrapText="1"/>
    </xf>
    <xf numFmtId="164" fontId="37" fillId="18" borderId="41" xfId="1" applyFont="1" applyFill="1" applyBorder="1" applyAlignment="1">
      <alignment horizontal="right" vertical="center"/>
    </xf>
    <xf numFmtId="164" fontId="37" fillId="18" borderId="24" xfId="1" applyFont="1" applyFill="1" applyBorder="1" applyAlignment="1">
      <alignment horizontal="right" vertical="center"/>
    </xf>
    <xf numFmtId="164" fontId="35" fillId="0" borderId="24" xfId="1" applyFont="1" applyBorder="1" applyAlignment="1">
      <alignment horizontal="right"/>
    </xf>
    <xf numFmtId="164" fontId="36" fillId="9" borderId="24" xfId="0" applyNumberFormat="1" applyFont="1" applyFill="1" applyBorder="1"/>
    <xf numFmtId="2" fontId="35" fillId="0" borderId="0" xfId="0" applyNumberFormat="1" applyFont="1" applyAlignment="1">
      <alignment horizontal="right"/>
    </xf>
    <xf numFmtId="3" fontId="3" fillId="0" borderId="24" xfId="0" applyNumberFormat="1" applyFont="1" applyFill="1" applyBorder="1" applyAlignment="1">
      <alignment horizontal="center"/>
    </xf>
    <xf numFmtId="0" fontId="35" fillId="6" borderId="24" xfId="0" applyFont="1" applyFill="1" applyBorder="1" applyAlignment="1">
      <alignment horizontal="center" vertical="center" wrapText="1"/>
    </xf>
    <xf numFmtId="171" fontId="35" fillId="0" borderId="24" xfId="1" applyNumberFormat="1" applyFont="1" applyFill="1" applyBorder="1" applyAlignment="1">
      <alignment horizontal="right"/>
    </xf>
    <xf numFmtId="0" fontId="35" fillId="6" borderId="47" xfId="0" applyFont="1" applyFill="1" applyBorder="1" applyAlignment="1">
      <alignment horizontal="center" vertical="center"/>
    </xf>
    <xf numFmtId="0" fontId="35" fillId="6" borderId="47" xfId="0" applyFont="1" applyFill="1" applyBorder="1" applyAlignment="1">
      <alignment horizontal="center" vertical="center" wrapText="1"/>
    </xf>
    <xf numFmtId="171" fontId="35" fillId="3" borderId="47" xfId="1" applyNumberFormat="1" applyFont="1" applyFill="1" applyBorder="1" applyAlignment="1">
      <alignment horizontal="right"/>
    </xf>
    <xf numFmtId="171" fontId="35" fillId="3" borderId="47" xfId="1" applyNumberFormat="1" applyFont="1" applyFill="1" applyBorder="1" applyAlignment="1">
      <alignment horizontal="right" vertical="center"/>
    </xf>
    <xf numFmtId="171" fontId="35" fillId="3" borderId="47" xfId="1" applyNumberFormat="1" applyFont="1" applyFill="1" applyBorder="1" applyAlignment="1">
      <alignment horizontal="center"/>
    </xf>
    <xf numFmtId="171" fontId="35" fillId="0" borderId="47" xfId="1" applyNumberFormat="1" applyFont="1" applyBorder="1" applyAlignment="1">
      <alignment horizontal="right"/>
    </xf>
    <xf numFmtId="171" fontId="36" fillId="9" borderId="24" xfId="0" applyNumberFormat="1" applyFont="1" applyFill="1" applyBorder="1"/>
    <xf numFmtId="3" fontId="39" fillId="4" borderId="47" xfId="0" applyNumberFormat="1" applyFont="1" applyFill="1" applyBorder="1" applyAlignment="1">
      <alignment horizontal="right" vertical="center"/>
    </xf>
    <xf numFmtId="3" fontId="3" fillId="0" borderId="24" xfId="8" applyNumberFormat="1" applyFont="1" applyFill="1" applyBorder="1" applyAlignment="1">
      <alignment horizontal="right" vertical="center" wrapText="1"/>
    </xf>
    <xf numFmtId="3" fontId="10" fillId="0" borderId="24" xfId="0" applyNumberFormat="1" applyFont="1" applyBorder="1" applyAlignment="1">
      <alignment horizontal="right"/>
    </xf>
    <xf numFmtId="3" fontId="3" fillId="38" borderId="55" xfId="0" applyNumberFormat="1" applyFont="1" applyFill="1" applyBorder="1" applyAlignment="1">
      <alignment vertical="center"/>
    </xf>
    <xf numFmtId="10" fontId="3" fillId="38" borderId="55" xfId="0" applyNumberFormat="1" applyFont="1" applyFill="1" applyBorder="1" applyAlignment="1">
      <alignment vertical="center"/>
    </xf>
    <xf numFmtId="0" fontId="2" fillId="34" borderId="49" xfId="0" applyFont="1" applyFill="1" applyBorder="1" applyAlignment="1">
      <alignment horizontal="center" vertical="center"/>
    </xf>
    <xf numFmtId="3" fontId="3" fillId="0" borderId="24" xfId="0" applyNumberFormat="1" applyFont="1" applyFill="1" applyBorder="1" applyAlignment="1">
      <alignment vertical="center"/>
    </xf>
    <xf numFmtId="3" fontId="3" fillId="14" borderId="24" xfId="0" applyNumberFormat="1" applyFont="1" applyFill="1" applyBorder="1" applyAlignment="1">
      <alignment vertical="center"/>
    </xf>
    <xf numFmtId="182" fontId="3" fillId="0" borderId="24" xfId="106" applyFill="1" applyBorder="1" applyAlignment="1">
      <alignment vertical="center"/>
    </xf>
    <xf numFmtId="184" fontId="3" fillId="14" borderId="24" xfId="106" applyNumberFormat="1" applyFill="1" applyBorder="1" applyAlignment="1">
      <alignment vertical="center"/>
    </xf>
    <xf numFmtId="3" fontId="2" fillId="17" borderId="55" xfId="8" applyNumberFormat="1" applyFont="1" applyFill="1" applyBorder="1" applyAlignment="1">
      <alignment horizontal="center" vertical="center" shrinkToFit="1"/>
    </xf>
    <xf numFmtId="0" fontId="3" fillId="17" borderId="24" xfId="8" applyFont="1" applyFill="1" applyBorder="1" applyAlignment="1">
      <alignment horizontal="center" vertical="center" shrinkToFit="1"/>
    </xf>
    <xf numFmtId="0" fontId="3" fillId="17" borderId="24" xfId="8" applyFont="1" applyFill="1" applyBorder="1" applyAlignment="1">
      <alignment horizontal="justify" vertical="center" shrinkToFit="1"/>
    </xf>
    <xf numFmtId="0" fontId="3" fillId="8" borderId="58" xfId="8" applyFont="1" applyFill="1" applyBorder="1" applyAlignment="1">
      <alignment horizontal="center" vertical="center" shrinkToFit="1"/>
    </xf>
    <xf numFmtId="0" fontId="3" fillId="8" borderId="58" xfId="8" applyFont="1" applyFill="1" applyBorder="1" applyAlignment="1">
      <alignment horizontal="justify" vertical="center" shrinkToFit="1"/>
    </xf>
    <xf numFmtId="0" fontId="3" fillId="17" borderId="24" xfId="0" applyFont="1" applyFill="1" applyBorder="1" applyAlignment="1">
      <alignment vertical="center"/>
    </xf>
    <xf numFmtId="165" fontId="3" fillId="17" borderId="24" xfId="8" applyNumberFormat="1" applyFont="1" applyFill="1" applyBorder="1" applyAlignment="1">
      <alignment horizontal="center" vertical="center"/>
    </xf>
    <xf numFmtId="3" fontId="39" fillId="8" borderId="0" xfId="8" applyNumberFormat="1" applyFont="1" applyFill="1" applyBorder="1" applyAlignment="1">
      <alignment horizontal="right" vertical="center" indent="1" shrinkToFit="1"/>
    </xf>
    <xf numFmtId="184" fontId="37" fillId="8" borderId="0" xfId="8" applyNumberFormat="1" applyFont="1" applyFill="1" applyBorder="1" applyAlignment="1">
      <alignment horizontal="right" vertical="center" indent="1"/>
    </xf>
    <xf numFmtId="184" fontId="37" fillId="17" borderId="0" xfId="8" applyNumberFormat="1" applyFont="1" applyFill="1" applyBorder="1" applyAlignment="1">
      <alignment horizontal="right" vertical="center" indent="1"/>
    </xf>
    <xf numFmtId="184" fontId="37" fillId="17" borderId="3" xfId="8" applyNumberFormat="1" applyFont="1" applyFill="1" applyBorder="1" applyAlignment="1">
      <alignment horizontal="right" vertical="center" indent="1"/>
    </xf>
    <xf numFmtId="0" fontId="1" fillId="0" borderId="24" xfId="0" applyFont="1" applyBorder="1"/>
    <xf numFmtId="3" fontId="36" fillId="0" borderId="24" xfId="0" applyNumberFormat="1" applyFont="1" applyBorder="1"/>
    <xf numFmtId="3" fontId="2" fillId="8" borderId="24" xfId="8" applyNumberFormat="1" applyFont="1" applyFill="1" applyBorder="1" applyAlignment="1">
      <alignment horizontal="right" vertical="center" shrinkToFit="1"/>
    </xf>
    <xf numFmtId="0" fontId="1" fillId="0" borderId="24" xfId="0" applyFont="1" applyBorder="1" applyAlignment="1">
      <alignment horizontal="right"/>
    </xf>
    <xf numFmtId="3" fontId="2" fillId="17" borderId="24" xfId="8" applyNumberFormat="1" applyFont="1" applyFill="1" applyBorder="1" applyAlignment="1">
      <alignment horizontal="right" vertical="center" shrinkToFit="1"/>
    </xf>
    <xf numFmtId="165" fontId="35" fillId="0" borderId="24" xfId="0" applyNumberFormat="1" applyFont="1" applyBorder="1"/>
    <xf numFmtId="0" fontId="59" fillId="0" borderId="0" xfId="8" applyFont="1" applyBorder="1" applyAlignment="1">
      <alignment horizontal="center" vertical="center" wrapText="1"/>
    </xf>
    <xf numFmtId="184" fontId="64" fillId="0" borderId="61" xfId="8" applyNumberFormat="1" applyFont="1" applyFill="1" applyBorder="1" applyAlignment="1">
      <alignment horizontal="center" vertical="center" wrapText="1"/>
    </xf>
    <xf numFmtId="0" fontId="13" fillId="16" borderId="109" xfId="8" applyFont="1" applyFill="1" applyBorder="1" applyAlignment="1">
      <alignment horizontal="center" vertical="center" wrapText="1"/>
    </xf>
    <xf numFmtId="0" fontId="62" fillId="0" borderId="128" xfId="8" applyFont="1" applyFill="1" applyBorder="1" applyAlignment="1">
      <alignment horizontal="center" vertical="center" wrapText="1"/>
    </xf>
    <xf numFmtId="2" fontId="13" fillId="8" borderId="128" xfId="106" applyNumberFormat="1" applyFont="1" applyFill="1" applyBorder="1" applyAlignment="1" applyProtection="1">
      <alignment horizontal="center" vertical="center" wrapText="1"/>
    </xf>
    <xf numFmtId="0" fontId="48" fillId="0" borderId="104" xfId="8" applyFont="1" applyFill="1" applyBorder="1" applyAlignment="1">
      <alignment horizontal="center" vertical="center" wrapText="1"/>
    </xf>
    <xf numFmtId="0" fontId="62" fillId="0" borderId="107" xfId="8" applyFont="1" applyFill="1" applyBorder="1" applyAlignment="1">
      <alignment horizontal="center" vertical="center" wrapText="1"/>
    </xf>
    <xf numFmtId="0" fontId="48" fillId="0" borderId="95" xfId="8" applyFont="1" applyFill="1" applyBorder="1" applyAlignment="1">
      <alignment horizontal="center" vertical="center" wrapText="1"/>
    </xf>
    <xf numFmtId="0" fontId="62" fillId="0" borderId="52" xfId="8" applyFont="1" applyFill="1" applyBorder="1" applyAlignment="1">
      <alignment horizontal="center" vertical="center" wrapText="1"/>
    </xf>
    <xf numFmtId="0" fontId="62" fillId="0" borderId="71" xfId="8" applyFont="1" applyFill="1" applyBorder="1" applyAlignment="1">
      <alignment horizontal="center" vertical="center" wrapText="1"/>
    </xf>
    <xf numFmtId="0" fontId="62" fillId="0" borderId="130" xfId="8" applyFont="1" applyFill="1" applyBorder="1" applyAlignment="1">
      <alignment horizontal="center" vertical="center" wrapText="1"/>
    </xf>
    <xf numFmtId="0" fontId="13" fillId="0" borderId="57" xfId="8" applyFont="1" applyFill="1" applyBorder="1" applyAlignment="1">
      <alignment horizontal="center" vertical="center" wrapText="1"/>
    </xf>
    <xf numFmtId="0" fontId="62" fillId="0" borderId="95" xfId="8" applyFont="1" applyFill="1" applyBorder="1" applyAlignment="1">
      <alignment horizontal="center" vertical="center" wrapText="1"/>
    </xf>
    <xf numFmtId="0" fontId="62" fillId="0" borderId="55" xfId="8" applyFont="1" applyFill="1" applyBorder="1" applyAlignment="1">
      <alignment horizontal="center" vertical="center" wrapText="1"/>
    </xf>
    <xf numFmtId="0" fontId="13" fillId="16" borderId="83" xfId="8" applyFont="1" applyFill="1" applyBorder="1" applyAlignment="1">
      <alignment horizontal="center" vertical="center" wrapText="1"/>
    </xf>
    <xf numFmtId="0" fontId="13" fillId="0" borderId="95" xfId="8" applyFont="1" applyFill="1" applyBorder="1" applyAlignment="1">
      <alignment horizontal="center" vertical="center" wrapText="1"/>
    </xf>
    <xf numFmtId="0" fontId="13" fillId="0" borderId="55" xfId="8" applyFont="1" applyFill="1" applyBorder="1" applyAlignment="1">
      <alignment horizontal="center" vertical="center" wrapText="1"/>
    </xf>
    <xf numFmtId="0" fontId="13" fillId="0" borderId="107" xfId="8" applyFont="1" applyFill="1" applyBorder="1" applyAlignment="1">
      <alignment horizontal="center" vertical="center" wrapText="1"/>
    </xf>
    <xf numFmtId="0" fontId="66" fillId="18" borderId="55" xfId="8" applyFont="1" applyFill="1" applyBorder="1" applyAlignment="1">
      <alignment horizontal="center" vertical="center" wrapText="1"/>
    </xf>
    <xf numFmtId="0" fontId="48" fillId="0" borderId="55" xfId="8" applyFont="1" applyFill="1" applyBorder="1" applyAlignment="1">
      <alignment horizontal="center" vertical="center" wrapText="1"/>
    </xf>
    <xf numFmtId="0" fontId="64" fillId="0" borderId="53" xfId="8" applyFont="1" applyFill="1" applyBorder="1" applyAlignment="1">
      <alignment horizontal="center" vertical="center" wrapText="1"/>
    </xf>
    <xf numFmtId="0" fontId="48" fillId="0" borderId="53" xfId="8" applyFont="1" applyFill="1" applyBorder="1" applyAlignment="1">
      <alignment horizontal="center" vertical="center" wrapText="1"/>
    </xf>
    <xf numFmtId="0" fontId="66" fillId="0" borderId="53" xfId="8" applyFont="1" applyFill="1" applyBorder="1" applyAlignment="1">
      <alignment horizontal="center" vertical="center" wrapText="1"/>
    </xf>
    <xf numFmtId="0" fontId="66" fillId="0" borderId="55" xfId="8" applyFont="1" applyFill="1" applyBorder="1" applyAlignment="1">
      <alignment horizontal="center" vertical="center" wrapText="1"/>
    </xf>
    <xf numFmtId="0" fontId="69" fillId="0" borderId="55" xfId="8" applyFont="1" applyFill="1" applyBorder="1" applyAlignment="1">
      <alignment horizontal="center" vertical="center" wrapText="1"/>
    </xf>
    <xf numFmtId="0" fontId="64" fillId="0" borderId="61" xfId="8" applyFont="1" applyFill="1" applyBorder="1" applyAlignment="1">
      <alignment horizontal="center" vertical="center" wrapText="1"/>
    </xf>
    <xf numFmtId="0" fontId="64" fillId="0" borderId="95" xfId="8" applyFont="1" applyFill="1" applyBorder="1" applyAlignment="1">
      <alignment horizontal="center" vertical="center" wrapText="1"/>
    </xf>
    <xf numFmtId="0" fontId="64" fillId="0" borderId="55" xfId="8" applyFont="1" applyFill="1" applyBorder="1" applyAlignment="1">
      <alignment horizontal="center" vertical="center" wrapText="1"/>
    </xf>
    <xf numFmtId="0" fontId="62" fillId="0" borderId="104" xfId="8" applyFont="1" applyFill="1" applyBorder="1" applyAlignment="1">
      <alignment horizontal="center" vertical="center" wrapText="1"/>
    </xf>
    <xf numFmtId="3" fontId="64" fillId="0" borderId="95" xfId="8" applyNumberFormat="1" applyFont="1" applyFill="1" applyBorder="1" applyAlignment="1">
      <alignment horizontal="center" vertical="center" wrapText="1"/>
    </xf>
    <xf numFmtId="3" fontId="64" fillId="0" borderId="55" xfId="8" applyNumberFormat="1" applyFont="1" applyFill="1" applyBorder="1" applyAlignment="1">
      <alignment horizontal="center" vertical="center" wrapText="1"/>
    </xf>
    <xf numFmtId="3" fontId="13" fillId="0" borderId="104" xfId="8" applyNumberFormat="1" applyFont="1" applyFill="1" applyBorder="1" applyAlignment="1">
      <alignment horizontal="center" vertical="center" wrapText="1"/>
    </xf>
    <xf numFmtId="0" fontId="64" fillId="0" borderId="57" xfId="8" applyFont="1" applyFill="1" applyBorder="1" applyAlignment="1">
      <alignment horizontal="center" vertical="center" wrapText="1"/>
    </xf>
    <xf numFmtId="0" fontId="11" fillId="0" borderId="100" xfId="8" applyFont="1" applyBorder="1" applyAlignment="1">
      <alignment horizontal="center" vertical="center" wrapText="1"/>
    </xf>
    <xf numFmtId="0" fontId="11" fillId="0" borderId="100" xfId="8" applyFont="1" applyFill="1" applyBorder="1" applyAlignment="1">
      <alignment horizontal="center" vertical="center" wrapText="1"/>
    </xf>
    <xf numFmtId="0" fontId="13" fillId="0" borderId="100" xfId="8" applyFont="1" applyFill="1" applyBorder="1" applyAlignment="1">
      <alignment horizontal="center" vertical="center" wrapText="1"/>
    </xf>
    <xf numFmtId="0" fontId="64" fillId="0" borderId="100" xfId="8" applyFont="1" applyFill="1" applyBorder="1" applyAlignment="1">
      <alignment horizontal="center" vertical="center" wrapText="1"/>
    </xf>
    <xf numFmtId="0" fontId="62" fillId="0" borderId="100" xfId="8" applyFont="1" applyFill="1" applyBorder="1" applyAlignment="1">
      <alignment horizontal="center" vertical="center" wrapText="1"/>
    </xf>
    <xf numFmtId="0" fontId="68" fillId="0" borderId="100" xfId="8" applyFont="1" applyFill="1" applyBorder="1" applyAlignment="1">
      <alignment horizontal="center" vertical="center" wrapText="1"/>
    </xf>
    <xf numFmtId="0" fontId="64" fillId="0" borderId="100" xfId="8" applyFont="1" applyBorder="1" applyAlignment="1">
      <alignment horizontal="center" vertical="center" wrapText="1"/>
    </xf>
    <xf numFmtId="0" fontId="62" fillId="0" borderId="100" xfId="8" applyFont="1" applyBorder="1" applyAlignment="1">
      <alignment horizontal="center" vertical="center" wrapText="1"/>
    </xf>
    <xf numFmtId="0" fontId="13" fillId="0" borderId="35" xfId="8" applyFont="1" applyBorder="1" applyAlignment="1">
      <alignment horizontal="center" vertical="center" wrapText="1"/>
    </xf>
    <xf numFmtId="0" fontId="13" fillId="18" borderId="35" xfId="8" applyFont="1" applyFill="1" applyBorder="1" applyAlignment="1">
      <alignment horizontal="center" vertical="center" wrapText="1"/>
    </xf>
    <xf numFmtId="0" fontId="13" fillId="18" borderId="24" xfId="8" applyFont="1" applyFill="1" applyBorder="1" applyAlignment="1">
      <alignment horizontal="center" vertical="center" wrapText="1"/>
    </xf>
    <xf numFmtId="0" fontId="13" fillId="0" borderId="24" xfId="8" applyFont="1" applyFill="1" applyBorder="1" applyAlignment="1">
      <alignment horizontal="center" vertical="center" wrapText="1"/>
    </xf>
    <xf numFmtId="0" fontId="11" fillId="18" borderId="24" xfId="8" applyFont="1" applyFill="1" applyBorder="1" applyAlignment="1">
      <alignment horizontal="center" vertical="center" wrapText="1"/>
    </xf>
    <xf numFmtId="0" fontId="62" fillId="0" borderId="24" xfId="8" applyFont="1" applyFill="1" applyBorder="1" applyAlignment="1">
      <alignment horizontal="center" vertical="center" wrapText="1"/>
    </xf>
    <xf numFmtId="3" fontId="11" fillId="18" borderId="24" xfId="8" applyNumberFormat="1" applyFont="1" applyFill="1" applyBorder="1" applyAlignment="1">
      <alignment horizontal="center" vertical="center" wrapText="1"/>
    </xf>
    <xf numFmtId="2" fontId="13" fillId="8" borderId="24" xfId="106" applyNumberFormat="1" applyFont="1" applyFill="1" applyBorder="1" applyAlignment="1" applyProtection="1">
      <alignment horizontal="center" vertical="center" wrapText="1"/>
    </xf>
    <xf numFmtId="0" fontId="48" fillId="0" borderId="24" xfId="8" applyFont="1" applyFill="1" applyBorder="1" applyAlignment="1">
      <alignment horizontal="center" vertical="center" wrapText="1"/>
    </xf>
    <xf numFmtId="0" fontId="63" fillId="18" borderId="24" xfId="8" applyFont="1" applyFill="1" applyBorder="1" applyAlignment="1">
      <alignment horizontal="left" vertical="center" wrapText="1"/>
    </xf>
    <xf numFmtId="0" fontId="11" fillId="0" borderId="24" xfId="8" applyFont="1" applyBorder="1" applyAlignment="1">
      <alignment horizontal="left" vertical="center" wrapText="1"/>
    </xf>
    <xf numFmtId="0" fontId="62" fillId="18" borderId="24" xfId="8" applyFont="1" applyFill="1" applyBorder="1" applyAlignment="1">
      <alignment horizontal="center" vertical="top" wrapText="1"/>
    </xf>
    <xf numFmtId="0" fontId="11" fillId="0" borderId="24" xfId="8" applyFont="1" applyFill="1" applyBorder="1" applyAlignment="1">
      <alignment horizontal="left" vertical="center" wrapText="1"/>
    </xf>
    <xf numFmtId="0" fontId="62" fillId="18" borderId="24" xfId="8" applyFont="1" applyFill="1" applyBorder="1" applyAlignment="1">
      <alignment horizontal="left" vertical="center"/>
    </xf>
    <xf numFmtId="3" fontId="11" fillId="18" borderId="24" xfId="0" applyNumberFormat="1" applyFont="1" applyFill="1" applyBorder="1" applyAlignment="1">
      <alignment horizontal="center" vertical="center"/>
    </xf>
    <xf numFmtId="0" fontId="65" fillId="0" borderId="24" xfId="8" applyFont="1" applyFill="1" applyBorder="1" applyAlignment="1">
      <alignment horizontal="left" vertical="center" wrapText="1"/>
    </xf>
    <xf numFmtId="0" fontId="64" fillId="0" borderId="24" xfId="8" applyFont="1" applyFill="1" applyBorder="1" applyAlignment="1">
      <alignment horizontal="center" vertical="center" wrapText="1"/>
    </xf>
    <xf numFmtId="0" fontId="62" fillId="18" borderId="24" xfId="8" applyFont="1" applyFill="1" applyBorder="1" applyAlignment="1">
      <alignment horizontal="center" vertical="center" wrapText="1"/>
    </xf>
    <xf numFmtId="0" fontId="67" fillId="0" borderId="24" xfId="8" applyFont="1" applyFill="1" applyBorder="1" applyAlignment="1">
      <alignment horizontal="left" vertical="center" wrapText="1"/>
    </xf>
    <xf numFmtId="2" fontId="13" fillId="0" borderId="24" xfId="8" applyNumberFormat="1" applyFont="1" applyFill="1" applyBorder="1" applyAlignment="1">
      <alignment horizontal="center" vertical="center" wrapText="1"/>
    </xf>
    <xf numFmtId="0" fontId="67" fillId="0" borderId="24" xfId="8" applyFont="1" applyFill="1" applyBorder="1" applyAlignment="1">
      <alignment horizontal="left" vertical="top" wrapText="1"/>
    </xf>
    <xf numFmtId="0" fontId="63" fillId="16" borderId="24" xfId="8" applyFont="1" applyFill="1" applyBorder="1" applyAlignment="1">
      <alignment horizontal="center" vertical="center" wrapText="1"/>
    </xf>
    <xf numFmtId="167" fontId="13" fillId="0" borderId="24" xfId="8" applyNumberFormat="1" applyFont="1" applyFill="1" applyBorder="1" applyAlignment="1">
      <alignment horizontal="center" vertical="center" wrapText="1"/>
    </xf>
    <xf numFmtId="167" fontId="13" fillId="18" borderId="24" xfId="109" applyNumberFormat="1" applyFont="1" applyFill="1" applyBorder="1" applyAlignment="1" applyProtection="1">
      <alignment horizontal="center" vertical="center"/>
    </xf>
    <xf numFmtId="10" fontId="13" fillId="0" borderId="24" xfId="0" applyNumberFormat="1" applyFont="1" applyFill="1" applyBorder="1" applyAlignment="1">
      <alignment horizontal="center" vertical="center" wrapText="1"/>
    </xf>
    <xf numFmtId="0" fontId="11" fillId="41" borderId="24" xfId="8" applyFont="1" applyFill="1" applyBorder="1" applyAlignment="1">
      <alignment horizontal="left" vertical="center" wrapText="1"/>
    </xf>
    <xf numFmtId="184" fontId="48" fillId="0" borderId="24" xfId="8" applyNumberFormat="1" applyFont="1" applyFill="1" applyBorder="1" applyAlignment="1">
      <alignment horizontal="center" vertical="center" wrapText="1"/>
    </xf>
    <xf numFmtId="0" fontId="48" fillId="18" borderId="24" xfId="8" applyFont="1" applyFill="1" applyBorder="1" applyAlignment="1">
      <alignment horizontal="center" vertical="center" wrapText="1"/>
    </xf>
    <xf numFmtId="184" fontId="66" fillId="0" borderId="24" xfId="8" applyNumberFormat="1" applyFont="1" applyFill="1" applyBorder="1" applyAlignment="1">
      <alignment horizontal="center" vertical="center" wrapText="1"/>
    </xf>
    <xf numFmtId="0" fontId="66" fillId="18" borderId="24" xfId="8" applyFont="1" applyFill="1" applyBorder="1" applyAlignment="1">
      <alignment horizontal="center" vertical="center"/>
    </xf>
    <xf numFmtId="0" fontId="48" fillId="18" borderId="24" xfId="8" applyFont="1" applyFill="1" applyBorder="1" applyAlignment="1">
      <alignment horizontal="center" vertical="top" wrapText="1"/>
    </xf>
    <xf numFmtId="0" fontId="48" fillId="18" borderId="24" xfId="8" applyFont="1" applyFill="1" applyBorder="1" applyAlignment="1">
      <alignment horizontal="center" vertical="center"/>
    </xf>
    <xf numFmtId="0" fontId="68" fillId="18" borderId="24" xfId="8" applyFont="1" applyFill="1" applyBorder="1" applyAlignment="1">
      <alignment horizontal="left" vertical="top" wrapText="1"/>
    </xf>
    <xf numFmtId="0" fontId="51" fillId="0" borderId="24" xfId="8" applyFont="1" applyFill="1" applyBorder="1" applyAlignment="1">
      <alignment horizontal="left" vertical="top" wrapText="1"/>
    </xf>
    <xf numFmtId="4" fontId="13" fillId="0" borderId="24" xfId="0" applyNumberFormat="1" applyFont="1" applyFill="1" applyBorder="1" applyAlignment="1">
      <alignment horizontal="center" vertical="center" wrapText="1"/>
    </xf>
    <xf numFmtId="182" fontId="48" fillId="18" borderId="24" xfId="8" applyNumberFormat="1" applyFont="1" applyFill="1" applyBorder="1" applyAlignment="1">
      <alignment horizontal="center" vertical="center" wrapText="1"/>
    </xf>
    <xf numFmtId="0" fontId="66" fillId="0" borderId="24" xfId="8" applyFont="1" applyFill="1" applyBorder="1" applyAlignment="1">
      <alignment horizontal="center" vertical="center" wrapText="1"/>
    </xf>
    <xf numFmtId="182" fontId="66" fillId="18" borderId="24" xfId="8" applyNumberFormat="1" applyFont="1" applyFill="1" applyBorder="1" applyAlignment="1">
      <alignment horizontal="center" vertical="center" wrapText="1"/>
    </xf>
    <xf numFmtId="0" fontId="69" fillId="0" borderId="24" xfId="8" applyFont="1" applyFill="1" applyBorder="1" applyAlignment="1">
      <alignment horizontal="center" vertical="center" wrapText="1"/>
    </xf>
    <xf numFmtId="182" fontId="13" fillId="18" borderId="24" xfId="8" applyNumberFormat="1" applyFont="1" applyFill="1" applyBorder="1" applyAlignment="1">
      <alignment horizontal="center" vertical="center" wrapText="1"/>
    </xf>
    <xf numFmtId="182" fontId="70" fillId="18" borderId="24" xfId="8" applyNumberFormat="1" applyFont="1" applyFill="1" applyBorder="1" applyAlignment="1">
      <alignment horizontal="center" vertical="center" wrapText="1"/>
    </xf>
    <xf numFmtId="0" fontId="67" fillId="18" borderId="24" xfId="8" applyFont="1" applyFill="1" applyBorder="1" applyAlignment="1">
      <alignment horizontal="left" vertical="top" wrapText="1"/>
    </xf>
    <xf numFmtId="184" fontId="64" fillId="0" borderId="24" xfId="8" applyNumberFormat="1" applyFont="1" applyFill="1" applyBorder="1" applyAlignment="1">
      <alignment horizontal="center" vertical="center" wrapText="1"/>
    </xf>
    <xf numFmtId="0" fontId="64" fillId="18" borderId="24" xfId="8" applyFont="1" applyFill="1" applyBorder="1" applyAlignment="1">
      <alignment horizontal="center" vertical="center" wrapText="1"/>
    </xf>
    <xf numFmtId="184" fontId="64" fillId="18" borderId="24" xfId="8" applyNumberFormat="1" applyFont="1" applyFill="1" applyBorder="1" applyAlignment="1">
      <alignment horizontal="center" vertical="center" wrapText="1"/>
    </xf>
    <xf numFmtId="184" fontId="62" fillId="0" borderId="24" xfId="8" applyNumberFormat="1" applyFont="1" applyFill="1" applyBorder="1" applyAlignment="1">
      <alignment horizontal="center" vertical="center" wrapText="1"/>
    </xf>
    <xf numFmtId="165" fontId="62" fillId="18" borderId="24" xfId="8" applyNumberFormat="1" applyFont="1" applyFill="1" applyBorder="1" applyAlignment="1">
      <alignment horizontal="center" vertical="center" wrapText="1"/>
    </xf>
    <xf numFmtId="3" fontId="13" fillId="0" borderId="24" xfId="8" applyNumberFormat="1" applyFont="1" applyFill="1" applyBorder="1" applyAlignment="1">
      <alignment horizontal="center" vertical="center" wrapText="1"/>
    </xf>
    <xf numFmtId="0" fontId="11" fillId="16" borderId="24" xfId="8" applyFont="1" applyFill="1" applyBorder="1" applyAlignment="1">
      <alignment vertical="center" wrapText="1"/>
    </xf>
    <xf numFmtId="0" fontId="11" fillId="16" borderId="24" xfId="8" applyFont="1" applyFill="1" applyBorder="1" applyAlignment="1">
      <alignment horizontal="center" vertical="center" wrapText="1"/>
    </xf>
    <xf numFmtId="0" fontId="13" fillId="18" borderId="24" xfId="8" applyFont="1" applyFill="1" applyBorder="1" applyAlignment="1">
      <alignment vertical="center" wrapText="1"/>
    </xf>
    <xf numFmtId="0" fontId="13" fillId="0" borderId="24" xfId="8" applyFont="1" applyFill="1" applyBorder="1" applyAlignment="1">
      <alignment horizontal="left" vertical="center" wrapText="1"/>
    </xf>
    <xf numFmtId="165" fontId="62" fillId="18" borderId="24" xfId="0" applyNumberFormat="1" applyFont="1" applyFill="1" applyBorder="1" applyAlignment="1">
      <alignment horizontal="center" vertical="center" wrapText="1"/>
    </xf>
    <xf numFmtId="0" fontId="13" fillId="44" borderId="24" xfId="8" applyFont="1" applyFill="1" applyBorder="1" applyAlignment="1">
      <alignment horizontal="center" vertical="center" wrapText="1"/>
    </xf>
    <xf numFmtId="0" fontId="13" fillId="42" borderId="24" xfId="8" applyFont="1" applyFill="1" applyBorder="1" applyAlignment="1">
      <alignment horizontal="center" vertical="center" wrapText="1"/>
    </xf>
    <xf numFmtId="182" fontId="62" fillId="0" borderId="102" xfId="106" applyFont="1" applyFill="1" applyBorder="1" applyAlignment="1" applyProtection="1">
      <alignment horizontal="center" vertical="center" wrapText="1"/>
    </xf>
    <xf numFmtId="2" fontId="40" fillId="0" borderId="102" xfId="106" applyNumberFormat="1" applyFont="1" applyFill="1" applyBorder="1" applyAlignment="1" applyProtection="1">
      <alignment horizontal="center" vertical="center" wrapText="1"/>
    </xf>
    <xf numFmtId="182" fontId="62" fillId="0" borderId="104" xfId="106" applyFont="1" applyFill="1" applyBorder="1" applyAlignment="1" applyProtection="1">
      <alignment horizontal="center" vertical="center" wrapText="1"/>
    </xf>
    <xf numFmtId="165" fontId="48" fillId="0" borderId="57" xfId="8" applyNumberFormat="1" applyFont="1" applyFill="1" applyBorder="1" applyAlignment="1">
      <alignment horizontal="center" vertical="center" wrapText="1"/>
    </xf>
    <xf numFmtId="165" fontId="66" fillId="0" borderId="111" xfId="8" applyNumberFormat="1" applyFont="1" applyFill="1" applyBorder="1" applyAlignment="1">
      <alignment horizontal="center" vertical="center" wrapText="1"/>
    </xf>
    <xf numFmtId="0" fontId="48" fillId="0" borderId="37" xfId="8" applyFont="1" applyFill="1" applyBorder="1" applyAlignment="1">
      <alignment horizontal="center" vertical="center" wrapText="1"/>
    </xf>
    <xf numFmtId="165" fontId="66" fillId="0" borderId="3" xfId="8" applyNumberFormat="1" applyFont="1" applyFill="1" applyBorder="1" applyAlignment="1">
      <alignment horizontal="center" vertical="center" wrapText="1"/>
    </xf>
    <xf numFmtId="165" fontId="62" fillId="0" borderId="112" xfId="8" applyNumberFormat="1" applyFont="1" applyFill="1" applyBorder="1" applyAlignment="1">
      <alignment horizontal="center" vertical="center" wrapText="1"/>
    </xf>
    <xf numFmtId="0" fontId="62" fillId="0" borderId="113" xfId="8" applyFont="1" applyFill="1" applyBorder="1" applyAlignment="1">
      <alignment horizontal="center" vertical="center" wrapText="1"/>
    </xf>
    <xf numFmtId="165" fontId="62" fillId="0" borderId="115" xfId="8" applyNumberFormat="1" applyFont="1" applyFill="1" applyBorder="1" applyAlignment="1">
      <alignment horizontal="center" vertical="center" wrapText="1"/>
    </xf>
    <xf numFmtId="0" fontId="48" fillId="0" borderId="115" xfId="8" applyFont="1" applyFill="1" applyBorder="1" applyAlignment="1">
      <alignment horizontal="center" vertical="center" wrapText="1"/>
    </xf>
    <xf numFmtId="184" fontId="13" fillId="0" borderId="53" xfId="109" applyNumberFormat="1" applyFont="1" applyFill="1" applyBorder="1" applyAlignment="1" applyProtection="1">
      <alignment horizontal="center" vertical="center" wrapText="1"/>
    </xf>
    <xf numFmtId="184" fontId="13" fillId="0" borderId="24" xfId="109" applyNumberFormat="1" applyFont="1" applyFill="1" applyBorder="1" applyAlignment="1" applyProtection="1">
      <alignment horizontal="center" vertical="center" wrapText="1"/>
    </xf>
    <xf numFmtId="182" fontId="13" fillId="0" borderId="24" xfId="109" applyFont="1" applyFill="1" applyBorder="1" applyAlignment="1" applyProtection="1">
      <alignment horizontal="center" vertical="center" wrapText="1"/>
    </xf>
    <xf numFmtId="182" fontId="13" fillId="0" borderId="61" xfId="109" applyFont="1" applyFill="1" applyBorder="1" applyAlignment="1" applyProtection="1">
      <alignment horizontal="center" vertical="center" wrapText="1"/>
    </xf>
    <xf numFmtId="165" fontId="64" fillId="0" borderId="24" xfId="106" applyNumberFormat="1" applyFont="1" applyFill="1" applyBorder="1" applyAlignment="1" applyProtection="1">
      <alignment horizontal="center" vertical="center" wrapText="1"/>
    </xf>
    <xf numFmtId="165" fontId="64" fillId="0" borderId="24" xfId="109" applyNumberFormat="1" applyFont="1" applyFill="1" applyBorder="1" applyAlignment="1" applyProtection="1">
      <alignment horizontal="center" vertical="center" wrapText="1"/>
    </xf>
    <xf numFmtId="184" fontId="64" fillId="0" borderId="106" xfId="0" applyNumberFormat="1" applyFont="1" applyFill="1" applyBorder="1" applyAlignment="1">
      <alignment horizontal="center" vertical="center" wrapText="1"/>
    </xf>
    <xf numFmtId="184" fontId="64" fillId="0" borderId="24" xfId="0" applyNumberFormat="1" applyFont="1" applyFill="1" applyBorder="1" applyAlignment="1">
      <alignment horizontal="center" vertical="center" wrapText="1"/>
    </xf>
    <xf numFmtId="3" fontId="13" fillId="0" borderId="95" xfId="8" applyNumberFormat="1" applyFont="1" applyFill="1" applyBorder="1" applyAlignment="1">
      <alignment horizontal="center" vertical="center" wrapText="1"/>
    </xf>
    <xf numFmtId="0" fontId="11" fillId="43" borderId="24" xfId="8" applyFont="1" applyFill="1" applyBorder="1" applyAlignment="1">
      <alignment horizontal="left" vertical="center" wrapText="1"/>
    </xf>
    <xf numFmtId="0" fontId="13" fillId="43" borderId="24" xfId="8" applyFont="1" applyFill="1" applyBorder="1" applyAlignment="1">
      <alignment horizontal="center" vertical="center" wrapText="1"/>
    </xf>
    <xf numFmtId="0" fontId="12" fillId="43" borderId="24" xfId="82" applyFill="1" applyBorder="1"/>
    <xf numFmtId="0" fontId="11" fillId="45" borderId="24" xfId="8" applyFont="1" applyFill="1" applyBorder="1" applyAlignment="1">
      <alignment horizontal="left" vertical="center" wrapText="1"/>
    </xf>
    <xf numFmtId="0" fontId="13" fillId="45" borderId="24" xfId="8" applyFont="1" applyFill="1" applyBorder="1" applyAlignment="1">
      <alignment horizontal="center" vertical="center" wrapText="1"/>
    </xf>
    <xf numFmtId="0" fontId="13" fillId="45" borderId="24" xfId="8" applyFont="1" applyFill="1" applyBorder="1" applyAlignment="1">
      <alignment vertical="center" wrapText="1"/>
    </xf>
    <xf numFmtId="0" fontId="36" fillId="6" borderId="125" xfId="0" applyFont="1" applyFill="1" applyBorder="1" applyAlignment="1">
      <alignment horizontal="center"/>
    </xf>
    <xf numFmtId="0" fontId="10" fillId="0" borderId="0" xfId="0" applyFont="1" applyAlignment="1">
      <alignment horizontal="center"/>
    </xf>
    <xf numFmtId="0" fontId="3" fillId="3" borderId="0" xfId="0" applyFont="1" applyFill="1" applyAlignment="1">
      <alignment horizontal="center" vertical="center" wrapText="1"/>
    </xf>
    <xf numFmtId="0" fontId="3" fillId="3" borderId="0" xfId="0" applyFont="1" applyFill="1" applyAlignment="1">
      <alignment horizontal="left"/>
    </xf>
    <xf numFmtId="0" fontId="2" fillId="2" borderId="1" xfId="0" applyFont="1" applyFill="1" applyBorder="1" applyAlignment="1">
      <alignment vertical="center"/>
    </xf>
    <xf numFmtId="0" fontId="2" fillId="4" borderId="3" xfId="0" applyFont="1" applyFill="1" applyBorder="1" applyAlignment="1">
      <alignment horizontal="left" vertical="center"/>
    </xf>
    <xf numFmtId="0" fontId="2" fillId="4" borderId="2" xfId="0" applyFont="1" applyFill="1" applyBorder="1" applyAlignment="1">
      <alignment horizontal="left" vertical="center"/>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0" fontId="2" fillId="2" borderId="40" xfId="0" applyFont="1" applyFill="1" applyBorder="1" applyAlignment="1">
      <alignment horizontal="center"/>
    </xf>
    <xf numFmtId="0" fontId="2" fillId="2" borderId="41" xfId="0" applyFont="1" applyFill="1" applyBorder="1" applyAlignment="1">
      <alignment horizontal="center"/>
    </xf>
    <xf numFmtId="0" fontId="2" fillId="2" borderId="24" xfId="0" applyFont="1" applyFill="1" applyBorder="1" applyAlignment="1">
      <alignment horizontal="center"/>
    </xf>
    <xf numFmtId="0" fontId="2" fillId="4" borderId="1" xfId="0" applyFont="1" applyFill="1" applyBorder="1" applyAlignment="1">
      <alignment horizontal="left"/>
    </xf>
    <xf numFmtId="0" fontId="2" fillId="2" borderId="24" xfId="0" applyFont="1" applyFill="1" applyBorder="1" applyAlignment="1">
      <alignment horizontal="center" vertical="center" wrapText="1"/>
    </xf>
    <xf numFmtId="0" fontId="36" fillId="6" borderId="42" xfId="0" applyFont="1" applyFill="1" applyBorder="1" applyAlignment="1">
      <alignment horizontal="center"/>
    </xf>
    <xf numFmtId="0" fontId="36" fillId="6" borderId="0" xfId="0" applyFont="1" applyFill="1" applyBorder="1" applyAlignment="1">
      <alignment horizontal="center"/>
    </xf>
    <xf numFmtId="0" fontId="2" fillId="2" borderId="47" xfId="0" applyFont="1" applyFill="1" applyBorder="1" applyAlignment="1">
      <alignment horizontal="center" vertical="center"/>
    </xf>
    <xf numFmtId="0" fontId="11" fillId="0" borderId="28" xfId="8" applyFont="1" applyFill="1" applyBorder="1" applyAlignment="1">
      <alignment horizontal="left" vertical="center" wrapText="1"/>
    </xf>
    <xf numFmtId="0" fontId="13" fillId="0" borderId="36" xfId="8" applyFont="1" applyFill="1" applyBorder="1" applyAlignment="1">
      <alignment horizontal="center" vertical="center" wrapText="1"/>
    </xf>
    <xf numFmtId="0" fontId="13" fillId="0" borderId="0" xfId="8" applyFont="1" applyFill="1" applyBorder="1" applyAlignment="1">
      <alignment horizontal="center" vertical="center" wrapText="1"/>
    </xf>
    <xf numFmtId="0" fontId="2" fillId="34" borderId="24" xfId="8" applyFont="1" applyFill="1" applyBorder="1" applyAlignment="1">
      <alignment horizontal="center" vertical="center"/>
    </xf>
    <xf numFmtId="0" fontId="2" fillId="34" borderId="24" xfId="8" applyFont="1" applyFill="1" applyBorder="1" applyAlignment="1">
      <alignment horizontal="center" vertical="center" wrapText="1"/>
    </xf>
    <xf numFmtId="0" fontId="2" fillId="0" borderId="24" xfId="8" applyFont="1" applyFill="1" applyBorder="1" applyAlignment="1">
      <alignment horizontal="right" vertical="center" wrapText="1"/>
    </xf>
    <xf numFmtId="0" fontId="36" fillId="6" borderId="0" xfId="0" applyFont="1" applyFill="1" applyAlignment="1">
      <alignment horizontal="center"/>
    </xf>
    <xf numFmtId="0" fontId="39" fillId="34" borderId="24" xfId="8" applyFont="1" applyFill="1" applyBorder="1" applyAlignment="1">
      <alignment horizontal="center" vertical="center"/>
    </xf>
    <xf numFmtId="0" fontId="39" fillId="34" borderId="49" xfId="8" applyFont="1" applyFill="1" applyBorder="1" applyAlignment="1">
      <alignment horizontal="center" vertical="center"/>
    </xf>
    <xf numFmtId="0" fontId="39" fillId="34" borderId="3" xfId="8" applyFont="1" applyFill="1" applyBorder="1" applyAlignment="1">
      <alignment horizontal="center" vertical="center"/>
    </xf>
    <xf numFmtId="0" fontId="39" fillId="34" borderId="2" xfId="8" applyFont="1" applyFill="1" applyBorder="1" applyAlignment="1">
      <alignment horizontal="center" vertical="center"/>
    </xf>
    <xf numFmtId="0" fontId="44" fillId="0" borderId="67" xfId="0" applyFont="1" applyFill="1" applyBorder="1" applyAlignment="1">
      <alignment horizontal="left" vertical="center" wrapText="1"/>
    </xf>
    <xf numFmtId="0" fontId="44" fillId="0" borderId="80" xfId="0" applyFont="1" applyFill="1" applyBorder="1" applyAlignment="1">
      <alignment horizontal="left" vertical="center" wrapText="1"/>
    </xf>
    <xf numFmtId="0" fontId="39" fillId="0" borderId="63" xfId="0" applyFont="1" applyBorder="1" applyAlignment="1">
      <alignment horizontal="left" vertical="center" wrapText="1"/>
    </xf>
    <xf numFmtId="0" fontId="42" fillId="0" borderId="64" xfId="0" applyFont="1" applyFill="1" applyBorder="1" applyAlignment="1">
      <alignment horizontal="center" vertical="center" wrapText="1"/>
    </xf>
    <xf numFmtId="0" fontId="43" fillId="34" borderId="68" xfId="0" applyFont="1" applyFill="1" applyBorder="1" applyAlignment="1">
      <alignment horizontal="left" vertical="center" wrapText="1"/>
    </xf>
    <xf numFmtId="3" fontId="44" fillId="0" borderId="55" xfId="0" applyNumberFormat="1" applyFont="1" applyFill="1" applyBorder="1" applyAlignment="1">
      <alignment horizontal="center" vertical="center" wrapText="1"/>
    </xf>
    <xf numFmtId="3" fontId="44" fillId="0" borderId="71" xfId="0" applyNumberFormat="1" applyFont="1" applyFill="1" applyBorder="1" applyAlignment="1">
      <alignment horizontal="center" vertical="center" wrapText="1"/>
    </xf>
    <xf numFmtId="3" fontId="44" fillId="0" borderId="54" xfId="0" applyNumberFormat="1" applyFont="1" applyFill="1" applyBorder="1" applyAlignment="1">
      <alignment horizontal="center" vertical="center" wrapText="1"/>
    </xf>
    <xf numFmtId="0" fontId="43" fillId="34" borderId="77" xfId="0" applyFont="1" applyFill="1" applyBorder="1" applyAlignment="1">
      <alignment horizontal="left" vertical="center" wrapText="1"/>
    </xf>
    <xf numFmtId="0" fontId="53" fillId="0" borderId="28" xfId="0" applyFont="1" applyBorder="1" applyAlignment="1">
      <alignment horizontal="left" vertical="top" wrapText="1"/>
    </xf>
    <xf numFmtId="0" fontId="44" fillId="0" borderId="73" xfId="0" applyFont="1" applyFill="1" applyBorder="1" applyAlignment="1">
      <alignment horizontal="left" vertical="center" wrapText="1"/>
    </xf>
    <xf numFmtId="0" fontId="44" fillId="0" borderId="81" xfId="0" applyFont="1" applyFill="1" applyBorder="1" applyAlignment="1">
      <alignment horizontal="left" vertical="center" wrapText="1"/>
    </xf>
    <xf numFmtId="0" fontId="43" fillId="34" borderId="64" xfId="0" applyFont="1" applyFill="1" applyBorder="1" applyAlignment="1">
      <alignment horizontal="left" vertical="center" wrapText="1"/>
    </xf>
    <xf numFmtId="0" fontId="43" fillId="16" borderId="82" xfId="8" applyFont="1" applyFill="1" applyBorder="1" applyAlignment="1">
      <alignment horizontal="left" vertical="center" wrapText="1"/>
    </xf>
    <xf numFmtId="0" fontId="44" fillId="0" borderId="86" xfId="0" applyFont="1" applyFill="1" applyBorder="1" applyAlignment="1">
      <alignment horizontal="left" vertical="center" wrapText="1"/>
    </xf>
    <xf numFmtId="0" fontId="51" fillId="18" borderId="87" xfId="0" applyFont="1" applyFill="1" applyBorder="1" applyAlignment="1">
      <alignment horizontal="left" vertical="center" wrapText="1"/>
    </xf>
    <xf numFmtId="0" fontId="51" fillId="18" borderId="88" xfId="0" applyFont="1" applyFill="1" applyBorder="1" applyAlignment="1">
      <alignment horizontal="left" vertical="center" wrapText="1"/>
    </xf>
    <xf numFmtId="0" fontId="51" fillId="18" borderId="89" xfId="0" applyFont="1" applyFill="1" applyBorder="1" applyAlignment="1">
      <alignment horizontal="left" vertical="center" wrapText="1"/>
    </xf>
    <xf numFmtId="0" fontId="43" fillId="16" borderId="90" xfId="0" applyFont="1" applyFill="1" applyBorder="1" applyAlignment="1">
      <alignment horizontal="left" vertical="center" wrapText="1"/>
    </xf>
    <xf numFmtId="0" fontId="53" fillId="0" borderId="28" xfId="0" applyFont="1" applyFill="1" applyBorder="1" applyAlignment="1">
      <alignment horizontal="left" vertical="top" wrapText="1"/>
    </xf>
    <xf numFmtId="0" fontId="43" fillId="16" borderId="64" xfId="0" applyFont="1" applyFill="1" applyBorder="1" applyAlignment="1">
      <alignment horizontal="left" vertical="center" wrapText="1"/>
    </xf>
    <xf numFmtId="0" fontId="44" fillId="18" borderId="67" xfId="0" applyFont="1" applyFill="1" applyBorder="1" applyAlignment="1">
      <alignment horizontal="left" vertical="center" wrapText="1"/>
    </xf>
    <xf numFmtId="0" fontId="44" fillId="18" borderId="86" xfId="0" applyFont="1" applyFill="1" applyBorder="1" applyAlignment="1">
      <alignment horizontal="left" vertical="center" wrapText="1"/>
    </xf>
    <xf numFmtId="0" fontId="43" fillId="16" borderId="63" xfId="0" applyFont="1" applyFill="1" applyBorder="1" applyAlignment="1">
      <alignment horizontal="left" vertical="center" wrapText="1"/>
    </xf>
    <xf numFmtId="0" fontId="44" fillId="0" borderId="63" xfId="0" applyFont="1" applyFill="1" applyBorder="1" applyAlignment="1">
      <alignment horizontal="left" vertical="center" wrapText="1"/>
    </xf>
    <xf numFmtId="0" fontId="43" fillId="34" borderId="63" xfId="0" applyFont="1" applyFill="1" applyBorder="1" applyAlignment="1">
      <alignment horizontal="left" vertical="center" wrapText="1"/>
    </xf>
    <xf numFmtId="0" fontId="43" fillId="34" borderId="90" xfId="0" applyFont="1" applyFill="1" applyBorder="1" applyAlignment="1">
      <alignment horizontal="left" vertical="center" wrapText="1"/>
    </xf>
    <xf numFmtId="0" fontId="44" fillId="0" borderId="94" xfId="0" applyFont="1" applyFill="1" applyBorder="1" applyAlignment="1">
      <alignment vertical="center" wrapText="1"/>
    </xf>
    <xf numFmtId="0" fontId="44" fillId="0" borderId="63" xfId="8" applyFont="1" applyFill="1" applyBorder="1" applyAlignment="1">
      <alignment horizontal="left" vertical="center" wrapText="1"/>
    </xf>
    <xf numFmtId="0" fontId="44" fillId="0" borderId="67" xfId="8" applyFont="1" applyFill="1" applyBorder="1" applyAlignment="1">
      <alignment horizontal="left" vertical="center" wrapText="1"/>
    </xf>
    <xf numFmtId="0" fontId="44" fillId="0" borderId="86" xfId="8" applyFont="1" applyFill="1" applyBorder="1" applyAlignment="1">
      <alignment horizontal="left" vertical="center" wrapText="1"/>
    </xf>
    <xf numFmtId="3" fontId="44" fillId="0" borderId="95" xfId="0" applyNumberFormat="1" applyFont="1" applyFill="1" applyBorder="1" applyAlignment="1">
      <alignment horizontal="center" vertical="center" wrapText="1"/>
    </xf>
    <xf numFmtId="3" fontId="44" fillId="0" borderId="96" xfId="0" applyNumberFormat="1" applyFont="1" applyFill="1" applyBorder="1" applyAlignment="1">
      <alignment horizontal="center" vertical="center" wrapText="1"/>
    </xf>
    <xf numFmtId="3" fontId="44" fillId="0" borderId="97" xfId="0" applyNumberFormat="1" applyFont="1" applyFill="1" applyBorder="1" applyAlignment="1">
      <alignment horizontal="center" vertical="center" wrapText="1"/>
    </xf>
    <xf numFmtId="0" fontId="74" fillId="16" borderId="63" xfId="8" applyFont="1" applyFill="1" applyBorder="1" applyAlignment="1">
      <alignment horizontal="center" vertical="center" wrapText="1"/>
    </xf>
    <xf numFmtId="0" fontId="60" fillId="16" borderId="63" xfId="8" applyFont="1" applyFill="1" applyBorder="1" applyAlignment="1">
      <alignment vertical="center" wrapText="1"/>
    </xf>
    <xf numFmtId="0" fontId="60" fillId="16" borderId="63" xfId="8" applyFont="1" applyFill="1" applyBorder="1" applyAlignment="1">
      <alignment horizontal="center" vertical="center" wrapText="1"/>
    </xf>
    <xf numFmtId="0" fontId="39" fillId="0" borderId="117" xfId="8" applyFont="1" applyBorder="1" applyAlignment="1">
      <alignment horizontal="center" vertical="center" wrapText="1"/>
    </xf>
    <xf numFmtId="0" fontId="39" fillId="0" borderId="0" xfId="8" applyFont="1" applyBorder="1" applyAlignment="1">
      <alignment horizontal="center" vertical="center" wrapText="1"/>
    </xf>
    <xf numFmtId="0" fontId="39" fillId="0" borderId="119" xfId="8" applyFont="1" applyBorder="1" applyAlignment="1">
      <alignment horizontal="center" vertical="center" wrapText="1"/>
    </xf>
    <xf numFmtId="0" fontId="74" fillId="16" borderId="60" xfId="8" applyFont="1" applyFill="1" applyBorder="1" applyAlignment="1">
      <alignment horizontal="center" vertical="center" wrapText="1"/>
    </xf>
    <xf numFmtId="0" fontId="74" fillId="16" borderId="37" xfId="8" applyFont="1" applyFill="1" applyBorder="1" applyAlignment="1">
      <alignment horizontal="center" vertical="center" wrapText="1"/>
    </xf>
    <xf numFmtId="0" fontId="74" fillId="42" borderId="60" xfId="8" applyFont="1" applyFill="1" applyBorder="1" applyAlignment="1">
      <alignment horizontal="center" vertical="center" wrapText="1"/>
    </xf>
    <xf numFmtId="0" fontId="74" fillId="42" borderId="37" xfId="8" applyFont="1" applyFill="1" applyBorder="1" applyAlignment="1">
      <alignment horizontal="center" vertical="center" wrapText="1"/>
    </xf>
    <xf numFmtId="0" fontId="11" fillId="0" borderId="110" xfId="8" applyFont="1" applyFill="1" applyBorder="1" applyAlignment="1">
      <alignment horizontal="left" vertical="center" wrapText="1"/>
    </xf>
    <xf numFmtId="0" fontId="11" fillId="0" borderId="114" xfId="8" applyFont="1" applyFill="1" applyBorder="1" applyAlignment="1">
      <alignment horizontal="left" vertical="center" wrapText="1"/>
    </xf>
    <xf numFmtId="0" fontId="11" fillId="0" borderId="131" xfId="8" applyFont="1" applyFill="1" applyBorder="1" applyAlignment="1">
      <alignment horizontal="left" vertical="center" wrapText="1"/>
    </xf>
    <xf numFmtId="0" fontId="74" fillId="16" borderId="108" xfId="8" applyFont="1" applyFill="1" applyBorder="1" applyAlignment="1">
      <alignment horizontal="center" vertical="center" wrapText="1"/>
    </xf>
    <xf numFmtId="0" fontId="74" fillId="16" borderId="82" xfId="8" applyFont="1" applyFill="1" applyBorder="1" applyAlignment="1">
      <alignment horizontal="center" vertical="center" wrapText="1"/>
    </xf>
    <xf numFmtId="0" fontId="11" fillId="16" borderId="82" xfId="8" applyFont="1" applyFill="1" applyBorder="1" applyAlignment="1">
      <alignment horizontal="left" vertical="center" wrapText="1"/>
    </xf>
    <xf numFmtId="0" fontId="11" fillId="0" borderId="63" xfId="8" applyFont="1" applyBorder="1" applyAlignment="1">
      <alignment horizontal="left" vertical="center" wrapText="1"/>
    </xf>
    <xf numFmtId="0" fontId="11" fillId="0" borderId="64" xfId="8" applyFont="1" applyBorder="1" applyAlignment="1">
      <alignment horizontal="left" vertical="center" wrapText="1"/>
    </xf>
    <xf numFmtId="0" fontId="11" fillId="0" borderId="87" xfId="8" applyFont="1" applyBorder="1" applyAlignment="1">
      <alignment horizontal="left" vertical="center" wrapText="1"/>
    </xf>
    <xf numFmtId="0" fontId="11" fillId="0" borderId="63" xfId="8" applyFont="1" applyFill="1" applyBorder="1" applyAlignment="1">
      <alignment horizontal="left" vertical="center" wrapText="1"/>
    </xf>
    <xf numFmtId="0" fontId="11" fillId="0" borderId="64" xfId="8" applyFont="1" applyFill="1" applyBorder="1" applyAlignment="1">
      <alignment horizontal="left" vertical="center" wrapText="1"/>
    </xf>
    <xf numFmtId="0" fontId="11" fillId="0" borderId="87" xfId="8" applyFont="1" applyFill="1" applyBorder="1" applyAlignment="1">
      <alignment horizontal="left" vertical="center" wrapText="1"/>
    </xf>
    <xf numFmtId="0" fontId="65" fillId="0" borderId="108" xfId="8" applyFont="1" applyFill="1" applyBorder="1" applyAlignment="1">
      <alignment horizontal="left" vertical="center" wrapText="1"/>
    </xf>
    <xf numFmtId="0" fontId="65" fillId="0" borderId="109" xfId="8" applyFont="1" applyFill="1" applyBorder="1" applyAlignment="1">
      <alignment horizontal="left" vertical="center" wrapText="1"/>
    </xf>
    <xf numFmtId="0" fontId="11" fillId="0" borderId="129" xfId="8" applyFont="1" applyFill="1" applyBorder="1" applyAlignment="1">
      <alignment horizontal="left" vertical="center" wrapText="1"/>
    </xf>
    <xf numFmtId="0" fontId="59" fillId="0" borderId="64" xfId="8" applyFont="1" applyBorder="1" applyAlignment="1">
      <alignment horizontal="center" vertical="center" wrapText="1"/>
    </xf>
    <xf numFmtId="0" fontId="11" fillId="16" borderId="108" xfId="8" applyFont="1" applyFill="1" applyBorder="1" applyAlignment="1">
      <alignment horizontal="left" vertical="center" wrapText="1"/>
    </xf>
    <xf numFmtId="0" fontId="67" fillId="0" borderId="116" xfId="8" applyFont="1" applyFill="1" applyBorder="1" applyAlignment="1">
      <alignment horizontal="left" vertical="center" wrapText="1"/>
    </xf>
    <xf numFmtId="0" fontId="67" fillId="0" borderId="99" xfId="8" applyFont="1" applyFill="1" applyBorder="1" applyAlignment="1">
      <alignment horizontal="left" vertical="center" wrapText="1"/>
    </xf>
    <xf numFmtId="0" fontId="11" fillId="16" borderId="117" xfId="8" applyFont="1" applyFill="1" applyBorder="1" applyAlignment="1">
      <alignment horizontal="left" vertical="center" wrapText="1"/>
    </xf>
    <xf numFmtId="0" fontId="11" fillId="16" borderId="63" xfId="8" applyFont="1" applyFill="1" applyBorder="1" applyAlignment="1">
      <alignment horizontal="left" vertical="center" wrapText="1"/>
    </xf>
    <xf numFmtId="0" fontId="11" fillId="16" borderId="64" xfId="8" applyFont="1" applyFill="1" applyBorder="1" applyAlignment="1">
      <alignment horizontal="left" vertical="center" wrapText="1"/>
    </xf>
    <xf numFmtId="0" fontId="11" fillId="16" borderId="87" xfId="8" applyFont="1" applyFill="1" applyBorder="1" applyAlignment="1">
      <alignment horizontal="left" vertical="center" wrapText="1"/>
    </xf>
    <xf numFmtId="0" fontId="67" fillId="0" borderId="116" xfId="8" applyFont="1" applyFill="1" applyBorder="1" applyAlignment="1">
      <alignment horizontal="left" vertical="top" wrapText="1"/>
    </xf>
    <xf numFmtId="0" fontId="67" fillId="0" borderId="99" xfId="8" applyFont="1" applyFill="1" applyBorder="1" applyAlignment="1">
      <alignment horizontal="left" vertical="top" wrapText="1"/>
    </xf>
    <xf numFmtId="0" fontId="63" fillId="16" borderId="101" xfId="8" applyFont="1" applyFill="1" applyBorder="1" applyAlignment="1">
      <alignment horizontal="center" vertical="center" wrapText="1"/>
    </xf>
    <xf numFmtId="0" fontId="63" fillId="16" borderId="109" xfId="8" applyFont="1" applyFill="1" applyBorder="1" applyAlignment="1">
      <alignment horizontal="center" vertical="center" wrapText="1"/>
    </xf>
    <xf numFmtId="0" fontId="11" fillId="0" borderId="108" xfId="8" applyFont="1" applyFill="1" applyBorder="1" applyAlignment="1">
      <alignment horizontal="left" vertical="center" wrapText="1"/>
    </xf>
    <xf numFmtId="0" fontId="13" fillId="0" borderId="66" xfId="8" applyFont="1" applyFill="1" applyBorder="1" applyAlignment="1">
      <alignment horizontal="center" vertical="center" wrapText="1"/>
    </xf>
    <xf numFmtId="0" fontId="13" fillId="0" borderId="56" xfId="8" applyFont="1" applyFill="1" applyBorder="1" applyAlignment="1">
      <alignment horizontal="center" vertical="center" wrapText="1"/>
    </xf>
    <xf numFmtId="0" fontId="13" fillId="0" borderId="98" xfId="8" applyFont="1" applyFill="1" applyBorder="1" applyAlignment="1">
      <alignment horizontal="center" vertical="center" wrapText="1"/>
    </xf>
    <xf numFmtId="0" fontId="11" fillId="41" borderId="63" xfId="8" applyFont="1" applyFill="1" applyBorder="1" applyAlignment="1">
      <alignment horizontal="left" vertical="center" wrapText="1"/>
    </xf>
    <xf numFmtId="0" fontId="11" fillId="41" borderId="64" xfId="8" applyFont="1" applyFill="1" applyBorder="1" applyAlignment="1">
      <alignment horizontal="left" vertical="center" wrapText="1"/>
    </xf>
    <xf numFmtId="0" fontId="11" fillId="41" borderId="87" xfId="8" applyFont="1" applyFill="1" applyBorder="1" applyAlignment="1">
      <alignment horizontal="left" vertical="center" wrapText="1"/>
    </xf>
    <xf numFmtId="0" fontId="13" fillId="18" borderId="24" xfId="8" applyFont="1" applyFill="1" applyBorder="1" applyAlignment="1">
      <alignment horizontal="left" vertical="top" wrapText="1"/>
    </xf>
    <xf numFmtId="0" fontId="51" fillId="0" borderId="108" xfId="8" applyFont="1" applyFill="1" applyBorder="1" applyAlignment="1">
      <alignment horizontal="left" vertical="top" wrapText="1"/>
    </xf>
    <xf numFmtId="0" fontId="51" fillId="0" borderId="109" xfId="8" applyFont="1" applyFill="1" applyBorder="1" applyAlignment="1">
      <alignment horizontal="left" vertical="top" wrapText="1"/>
    </xf>
    <xf numFmtId="0" fontId="67" fillId="18" borderId="63" xfId="8" applyFont="1" applyFill="1" applyBorder="1" applyAlignment="1">
      <alignment horizontal="left" vertical="top" wrapText="1"/>
    </xf>
    <xf numFmtId="0" fontId="67" fillId="18" borderId="64" xfId="8" applyFont="1" applyFill="1" applyBorder="1" applyAlignment="1">
      <alignment horizontal="left" vertical="top" wrapText="1"/>
    </xf>
    <xf numFmtId="0" fontId="67" fillId="18" borderId="87" xfId="8" applyFont="1" applyFill="1" applyBorder="1" applyAlignment="1">
      <alignment horizontal="left" vertical="top" wrapText="1"/>
    </xf>
    <xf numFmtId="0" fontId="67" fillId="18" borderId="108" xfId="8" applyFont="1" applyFill="1" applyBorder="1" applyAlignment="1">
      <alignment horizontal="left" vertical="top" wrapText="1"/>
    </xf>
    <xf numFmtId="0" fontId="67" fillId="18" borderId="109" xfId="8" applyFont="1" applyFill="1" applyBorder="1" applyAlignment="1">
      <alignment horizontal="left" vertical="top" wrapText="1"/>
    </xf>
    <xf numFmtId="184" fontId="13" fillId="0" borderId="104" xfId="8" applyNumberFormat="1" applyFont="1" applyFill="1" applyBorder="1" applyAlignment="1">
      <alignment horizontal="center" vertical="center" wrapText="1"/>
    </xf>
    <xf numFmtId="184" fontId="13" fillId="0" borderId="120" xfId="8" applyNumberFormat="1" applyFont="1" applyFill="1" applyBorder="1" applyAlignment="1">
      <alignment horizontal="center" vertical="center" wrapText="1"/>
    </xf>
    <xf numFmtId="184" fontId="13" fillId="0" borderId="121" xfId="8" applyNumberFormat="1" applyFont="1" applyFill="1" applyBorder="1" applyAlignment="1">
      <alignment horizontal="center" vertical="center" wrapText="1"/>
    </xf>
    <xf numFmtId="0" fontId="11" fillId="16" borderId="101" xfId="8" applyFont="1" applyFill="1" applyBorder="1" applyAlignment="1">
      <alignment horizontal="center" vertical="center" wrapText="1"/>
    </xf>
    <xf numFmtId="0" fontId="11" fillId="16" borderId="109" xfId="8" applyFont="1" applyFill="1" applyBorder="1" applyAlignment="1">
      <alignment horizontal="center" vertical="center" wrapText="1"/>
    </xf>
    <xf numFmtId="0" fontId="65" fillId="0" borderId="63" xfId="8" applyFont="1" applyFill="1" applyBorder="1" applyAlignment="1">
      <alignment horizontal="left" vertical="center" wrapText="1"/>
    </xf>
    <xf numFmtId="0" fontId="65" fillId="0" borderId="82" xfId="8" applyFont="1" applyFill="1" applyBorder="1" applyAlignment="1">
      <alignment horizontal="left" vertical="center" wrapText="1"/>
    </xf>
    <xf numFmtId="0" fontId="65" fillId="0" borderId="83" xfId="8" applyFont="1" applyFill="1" applyBorder="1" applyAlignment="1">
      <alignment horizontal="left" vertical="center" wrapText="1"/>
    </xf>
    <xf numFmtId="0" fontId="65" fillId="0" borderId="64" xfId="8" applyFont="1" applyFill="1" applyBorder="1" applyAlignment="1">
      <alignment horizontal="left" vertical="center" wrapText="1"/>
    </xf>
    <xf numFmtId="0" fontId="65" fillId="0" borderId="87" xfId="8" applyFont="1" applyFill="1" applyBorder="1" applyAlignment="1">
      <alignment horizontal="left" vertical="center" wrapText="1"/>
    </xf>
    <xf numFmtId="0" fontId="11" fillId="16" borderId="84" xfId="8" applyFont="1" applyFill="1" applyBorder="1" applyAlignment="1">
      <alignment horizontal="center" vertical="center" wrapText="1"/>
    </xf>
    <xf numFmtId="0" fontId="11" fillId="16" borderId="83" xfId="8" applyFont="1" applyFill="1" applyBorder="1" applyAlignment="1">
      <alignment horizontal="center" vertical="center" wrapText="1"/>
    </xf>
    <xf numFmtId="0" fontId="11" fillId="16" borderId="89" xfId="8" applyFont="1" applyFill="1" applyBorder="1" applyAlignment="1">
      <alignment horizontal="center" vertical="center" wrapText="1"/>
    </xf>
    <xf numFmtId="0" fontId="11" fillId="16" borderId="88" xfId="8" applyFont="1" applyFill="1" applyBorder="1" applyAlignment="1">
      <alignment horizontal="center" vertical="center" wrapText="1"/>
    </xf>
    <xf numFmtId="0" fontId="13" fillId="0" borderId="63" xfId="8" applyFont="1" applyFill="1" applyBorder="1" applyAlignment="1">
      <alignment horizontal="left" vertical="center" wrapText="1"/>
    </xf>
    <xf numFmtId="0" fontId="13" fillId="0" borderId="108" xfId="8" applyFont="1" applyFill="1" applyBorder="1" applyAlignment="1">
      <alignment horizontal="left" vertical="center" wrapText="1"/>
    </xf>
  </cellXfs>
  <cellStyles count="226">
    <cellStyle name="20% - Énfasis1 2" xfId="120"/>
    <cellStyle name="20% - Énfasis2 2" xfId="121"/>
    <cellStyle name="20% - Énfasis3 2" xfId="122"/>
    <cellStyle name="20% - Énfasis4 2" xfId="123"/>
    <cellStyle name="20% - Énfasis5 2" xfId="124"/>
    <cellStyle name="20% - Énfasis6 2" xfId="125"/>
    <cellStyle name="4 Peine horizontal (2º nivel)" xfId="10"/>
    <cellStyle name="4 Peine horizontal (2º nivel) 2" xfId="39"/>
    <cellStyle name="40% - Énfasis1 2" xfId="126"/>
    <cellStyle name="40% - Énfasis2 2" xfId="127"/>
    <cellStyle name="40% - Énfasis3 2" xfId="128"/>
    <cellStyle name="40% - Énfasis4 2" xfId="129"/>
    <cellStyle name="40% - Énfasis5 2" xfId="130"/>
    <cellStyle name="40% - Énfasis6 2" xfId="131"/>
    <cellStyle name="60% - Énfasis1 2" xfId="132"/>
    <cellStyle name="60% - Énfasis2 2" xfId="133"/>
    <cellStyle name="60% - Énfasis3 2" xfId="134"/>
    <cellStyle name="60% - Énfasis4 2" xfId="135"/>
    <cellStyle name="60% - Énfasis5 2" xfId="136"/>
    <cellStyle name="60% - Énfasis6 2" xfId="137"/>
    <cellStyle name="Buena" xfId="138"/>
    <cellStyle name="Cálculo 2" xfId="139"/>
    <cellStyle name="Celda de comprobación 2" xfId="140"/>
    <cellStyle name="Celda vinculada 2" xfId="141"/>
    <cellStyle name="Encabezado 4 2" xfId="142"/>
    <cellStyle name="Énfasis1 2" xfId="143"/>
    <cellStyle name="Énfasis2 2" xfId="144"/>
    <cellStyle name="Énfasis3 2" xfId="145"/>
    <cellStyle name="Énfasis4 2" xfId="146"/>
    <cellStyle name="Énfasis5 2" xfId="147"/>
    <cellStyle name="Énfasis6 2" xfId="148"/>
    <cellStyle name="Entrada 2" xfId="149"/>
    <cellStyle name="Estilo 1" xfId="11"/>
    <cellStyle name="Euro" xfId="12"/>
    <cellStyle name="Euro 10" xfId="13"/>
    <cellStyle name="Euro 10 2" xfId="65"/>
    <cellStyle name="Euro 10 3" xfId="150"/>
    <cellStyle name="Euro 11" xfId="14"/>
    <cellStyle name="Euro 11 2" xfId="66"/>
    <cellStyle name="Euro 11 3" xfId="151"/>
    <cellStyle name="Euro 12" xfId="15"/>
    <cellStyle name="Euro 12 2" xfId="67"/>
    <cellStyle name="Euro 12 3" xfId="152"/>
    <cellStyle name="Euro 13" xfId="16"/>
    <cellStyle name="Euro 13 2" xfId="68"/>
    <cellStyle name="Euro 13 3" xfId="153"/>
    <cellStyle name="Euro 14" xfId="17"/>
    <cellStyle name="Euro 14 2" xfId="69"/>
    <cellStyle name="Euro 14 3" xfId="154"/>
    <cellStyle name="Euro 15" xfId="18"/>
    <cellStyle name="Euro 15 2" xfId="70"/>
    <cellStyle name="Euro 15 3" xfId="155"/>
    <cellStyle name="Euro 16" xfId="19"/>
    <cellStyle name="Euro 16 2" xfId="71"/>
    <cellStyle name="Euro 16 3" xfId="156"/>
    <cellStyle name="Euro 17" xfId="20"/>
    <cellStyle name="Euro 17 2" xfId="72"/>
    <cellStyle name="Euro 17 3" xfId="157"/>
    <cellStyle name="Euro 18" xfId="73"/>
    <cellStyle name="Euro 18 2" xfId="158"/>
    <cellStyle name="Euro 19" xfId="9"/>
    <cellStyle name="Euro 2" xfId="21"/>
    <cellStyle name="Euro 2 2" xfId="74"/>
    <cellStyle name="Euro 2 3" xfId="159"/>
    <cellStyle name="Euro 20" xfId="215"/>
    <cellStyle name="Euro 3" xfId="22"/>
    <cellStyle name="Euro 3 2" xfId="75"/>
    <cellStyle name="Euro 3 3" xfId="160"/>
    <cellStyle name="Euro 4" xfId="23"/>
    <cellStyle name="Euro 4 2" xfId="76"/>
    <cellStyle name="Euro 4 3" xfId="161"/>
    <cellStyle name="Euro 5" xfId="24"/>
    <cellStyle name="Euro 5 2" xfId="77"/>
    <cellStyle name="Euro 5 3" xfId="162"/>
    <cellStyle name="Euro 6" xfId="25"/>
    <cellStyle name="Euro 6 2" xfId="78"/>
    <cellStyle name="Euro 6 3" xfId="163"/>
    <cellStyle name="Euro 7" xfId="26"/>
    <cellStyle name="Euro 7 2" xfId="79"/>
    <cellStyle name="Euro 7 3" xfId="164"/>
    <cellStyle name="Euro 8" xfId="27"/>
    <cellStyle name="Euro 8 2" xfId="80"/>
    <cellStyle name="Euro 8 3" xfId="165"/>
    <cellStyle name="Euro 9" xfId="28"/>
    <cellStyle name="Euro 9 2" xfId="81"/>
    <cellStyle name="Euro 9 3" xfId="166"/>
    <cellStyle name="Euro_RSU Caracterizs. y otros datos 2.07.13" xfId="29"/>
    <cellStyle name="Hipervínculo 2" xfId="82"/>
    <cellStyle name="Hipervínculo 2 2" xfId="119"/>
    <cellStyle name="Incorrecto 2" xfId="167"/>
    <cellStyle name="Millares" xfId="1" builtinId="3"/>
    <cellStyle name="Millares [0] 2" xfId="5"/>
    <cellStyle name="Millares [0] 2 2" xfId="32"/>
    <cellStyle name="Millares [0] 2 2 2" xfId="85"/>
    <cellStyle name="Millares [0] 2 2 3" xfId="169"/>
    <cellStyle name="Millares [0] 2 3" xfId="31"/>
    <cellStyle name="Millares [0] 2 3 2" xfId="86"/>
    <cellStyle name="Millares [0] 2 4" xfId="84"/>
    <cellStyle name="Millares [0] 3" xfId="170"/>
    <cellStyle name="Millares 10" xfId="118"/>
    <cellStyle name="Millares 11" xfId="204"/>
    <cellStyle name="Millares 12" xfId="206"/>
    <cellStyle name="Millares 13" xfId="207"/>
    <cellStyle name="Millares 14" xfId="208"/>
    <cellStyle name="Millares 15" xfId="209"/>
    <cellStyle name="Millares 16" xfId="210"/>
    <cellStyle name="Millares 17" xfId="211"/>
    <cellStyle name="Millares 18" xfId="213"/>
    <cellStyle name="Millares 19" xfId="216"/>
    <cellStyle name="Millares 2" xfId="4"/>
    <cellStyle name="Millares 2 2" xfId="34"/>
    <cellStyle name="Millares 2 2 2" xfId="89"/>
    <cellStyle name="Millares 2 2 2 2" xfId="172"/>
    <cellStyle name="Millares 2 2 3" xfId="88"/>
    <cellStyle name="Millares 2 3" xfId="33"/>
    <cellStyle name="Millares 2 3 2" xfId="173"/>
    <cellStyle name="Millares 2 4" xfId="87"/>
    <cellStyle name="Millares 2 4 2" xfId="171"/>
    <cellStyle name="Millares 20" xfId="214"/>
    <cellStyle name="Millares 21" xfId="218"/>
    <cellStyle name="Millares 22" xfId="221"/>
    <cellStyle name="Millares 23" xfId="217"/>
    <cellStyle name="Millares 24" xfId="220"/>
    <cellStyle name="Millares 25" xfId="222"/>
    <cellStyle name="Millares 26" xfId="223"/>
    <cellStyle name="Millares 27" xfId="225"/>
    <cellStyle name="Millares 3" xfId="7"/>
    <cellStyle name="Millares 3 2" xfId="35"/>
    <cellStyle name="Millares 3 2 2" xfId="91"/>
    <cellStyle name="Millares 3 3" xfId="90"/>
    <cellStyle name="Millares 4" xfId="36"/>
    <cellStyle name="Millares 4 2" xfId="93"/>
    <cellStyle name="Millares 4 2 2" xfId="176"/>
    <cellStyle name="Millares 4 2 3" xfId="175"/>
    <cellStyle name="Millares 4 3" xfId="92"/>
    <cellStyle name="Millares 4 3 2" xfId="177"/>
    <cellStyle name="Millares 4 4" xfId="174"/>
    <cellStyle name="Millares 5" xfId="37"/>
    <cellStyle name="Millares 5 2" xfId="95"/>
    <cellStyle name="Millares 5 2 2" xfId="178"/>
    <cellStyle name="Millares 5 3" xfId="94"/>
    <cellStyle name="Millares 6" xfId="30"/>
    <cellStyle name="Millares 6 2" xfId="96"/>
    <cellStyle name="Millares 6 2 2" xfId="180"/>
    <cellStyle name="Millares 6 3" xfId="179"/>
    <cellStyle name="Millares 7" xfId="97"/>
    <cellStyle name="Millares 7 2" xfId="181"/>
    <cellStyle name="Millares 8" xfId="83"/>
    <cellStyle name="Millares 8 2" xfId="168"/>
    <cellStyle name="Millares 9" xfId="117"/>
    <cellStyle name="Millares_1.4_residuos_16" xfId="219"/>
    <cellStyle name="Neutral 1" xfId="182"/>
    <cellStyle name="No-definido" xfId="38"/>
    <cellStyle name="Normal" xfId="0" builtinId="0"/>
    <cellStyle name="Normal 2" xfId="3"/>
    <cellStyle name="Normal 2 2" xfId="8"/>
    <cellStyle name="Normal 2 2 2" xfId="40"/>
    <cellStyle name="Normal 2 3" xfId="98"/>
    <cellStyle name="Normal 2_RSU Caracterizs. y otros datos 2.07.13" xfId="41"/>
    <cellStyle name="Normal 3" xfId="42"/>
    <cellStyle name="Normal 4" xfId="43"/>
    <cellStyle name="Normal 40" xfId="44"/>
    <cellStyle name="Normal 40 2" xfId="99"/>
    <cellStyle name="Normal 5" xfId="45"/>
    <cellStyle name="Normal 6" xfId="46"/>
    <cellStyle name="Normal 7" xfId="47"/>
    <cellStyle name="Normal 8" xfId="48"/>
    <cellStyle name="Normal 9" xfId="49"/>
    <cellStyle name="Notas 2" xfId="184"/>
    <cellStyle name="Notas 3" xfId="183"/>
    <cellStyle name="Notas 40" xfId="50"/>
    <cellStyle name="Notas 40 2" xfId="100"/>
    <cellStyle name="Notas 40 2 2" xfId="186"/>
    <cellStyle name="Notas 40 3" xfId="185"/>
    <cellStyle name="Notas 40 4" xfId="212"/>
    <cellStyle name="Notas 40 5" xfId="224"/>
    <cellStyle name="Output Amounts" xfId="51"/>
    <cellStyle name="Output Amounts 2" xfId="101"/>
    <cellStyle name="Output Column Headings" xfId="52"/>
    <cellStyle name="Output Column Headings 2" xfId="102"/>
    <cellStyle name="Output Line Items" xfId="53"/>
    <cellStyle name="Output Line Items 2" xfId="103"/>
    <cellStyle name="Output Report Heading" xfId="54"/>
    <cellStyle name="Output Report Heading 2" xfId="104"/>
    <cellStyle name="Porcentaje" xfId="2" builtinId="5"/>
    <cellStyle name="Porcentaje 2" xfId="6"/>
    <cellStyle name="Porcentaje 2 2" xfId="106"/>
    <cellStyle name="Porcentaje 3" xfId="105"/>
    <cellStyle name="Porcentaje 4" xfId="205"/>
    <cellStyle name="Porcentual 2" xfId="55"/>
    <cellStyle name="Porcentual 2 2" xfId="107"/>
    <cellStyle name="Porcentual 2 3" xfId="187"/>
    <cellStyle name="Porcentual 3" xfId="56"/>
    <cellStyle name="Porcentual 3 2" xfId="57"/>
    <cellStyle name="Porcentual 3 2 2" xfId="109"/>
    <cellStyle name="Porcentual 3 2 3" xfId="189"/>
    <cellStyle name="Porcentual 3 3" xfId="108"/>
    <cellStyle name="Porcentual 3 4" xfId="188"/>
    <cellStyle name="Porcentual 4" xfId="58"/>
    <cellStyle name="Porcentual 4 2" xfId="110"/>
    <cellStyle name="Porcentual 4 3" xfId="190"/>
    <cellStyle name="Porcentual 5" xfId="59"/>
    <cellStyle name="Porcentual 5 2" xfId="111"/>
    <cellStyle name="Porcentual 5 3" xfId="191"/>
    <cellStyle name="Porcentual 6" xfId="60"/>
    <cellStyle name="Porcentual 6 2" xfId="112"/>
    <cellStyle name="Porcentual 6 3" xfId="192"/>
    <cellStyle name="Porcentual 7" xfId="61"/>
    <cellStyle name="Porcentual 7 2" xfId="114"/>
    <cellStyle name="Porcentual 7 2 2" xfId="193"/>
    <cellStyle name="Porcentual 7 3" xfId="113"/>
    <cellStyle name="Punto0 - Modelo2" xfId="62"/>
    <cellStyle name="Punto0 - Modelo2 2" xfId="115"/>
    <cellStyle name="Punto0 - Modelo2 3" xfId="194"/>
    <cellStyle name="Punto1 - Modelo1" xfId="63"/>
    <cellStyle name="Punto1 - Modelo1 2" xfId="116"/>
    <cellStyle name="Punto1 - Modelo1 3" xfId="195"/>
    <cellStyle name="Salida 2" xfId="196"/>
    <cellStyle name="Texto de advertencia 2" xfId="197"/>
    <cellStyle name="Texto explicativo 2" xfId="198"/>
    <cellStyle name="Título 1" xfId="200"/>
    <cellStyle name="Título 2 2" xfId="201"/>
    <cellStyle name="Título 3 2" xfId="202"/>
    <cellStyle name="Título 4" xfId="199"/>
    <cellStyle name="Toneladas" xfId="64"/>
    <cellStyle name="Total 2" xfId="2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sz="1100" b="1">
                <a:latin typeface="Arial" panose="020B0604020202020204" pitchFamily="34" charset="0"/>
                <a:cs typeface="Arial" panose="020B0604020202020204" pitchFamily="34" charset="0"/>
              </a:rPr>
              <a:t>Generación de residuos domésticos y comerciales en Aragón. Años 2010 a 2020.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5"/>
          <c:order val="5"/>
          <c:tx>
            <c:strRef>
              <c:f>T.2!$A$9</c:f>
              <c:strCache>
                <c:ptCount val="1"/>
                <c:pt idx="0">
                  <c:v>Total</c:v>
                </c:pt>
              </c:strCache>
            </c:strRef>
          </c:tx>
          <c:spPr>
            <a:solidFill>
              <a:srgbClr val="4472C4">
                <a:lumMod val="75000"/>
              </a:srgbClr>
            </a:solidFill>
            <a:ln>
              <a:noFill/>
            </a:ln>
            <a:effectLst/>
          </c:spPr>
          <c:invertIfNegative val="0"/>
          <c:cat>
            <c:numRef>
              <c:f>T.2!$B$3:$L$3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T.2!$B$9:$L$9</c:f>
              <c:numCache>
                <c:formatCode>#,##0</c:formatCode>
                <c:ptCount val="11"/>
                <c:pt idx="0">
                  <c:v>659736.50028091262</c:v>
                </c:pt>
                <c:pt idx="1">
                  <c:v>618820.47</c:v>
                </c:pt>
                <c:pt idx="2">
                  <c:v>587821.53618012602</c:v>
                </c:pt>
                <c:pt idx="3">
                  <c:v>568139.52300099994</c:v>
                </c:pt>
                <c:pt idx="4">
                  <c:v>573764.65575804329</c:v>
                </c:pt>
                <c:pt idx="5">
                  <c:v>587955.70831000002</c:v>
                </c:pt>
                <c:pt idx="6">
                  <c:v>609775.25713017234</c:v>
                </c:pt>
                <c:pt idx="7">
                  <c:v>616979.80132966372</c:v>
                </c:pt>
                <c:pt idx="8">
                  <c:v>630368.76251753222</c:v>
                </c:pt>
                <c:pt idx="9">
                  <c:v>632337.15324420587</c:v>
                </c:pt>
                <c:pt idx="10">
                  <c:v>615359.8147925029</c:v>
                </c:pt>
              </c:numCache>
            </c:numRef>
          </c:val>
          <c:extLst>
            <c:ext xmlns:c16="http://schemas.microsoft.com/office/drawing/2014/chart" uri="{C3380CC4-5D6E-409C-BE32-E72D297353CC}">
              <c16:uniqueId val="{0000000B-EB06-4D65-A147-8E8915B4E198}"/>
            </c:ext>
          </c:extLst>
        </c:ser>
        <c:dLbls>
          <c:showLegendKey val="0"/>
          <c:showVal val="0"/>
          <c:showCatName val="0"/>
          <c:showSerName val="0"/>
          <c:showPercent val="0"/>
          <c:showBubbleSize val="0"/>
        </c:dLbls>
        <c:gapWidth val="219"/>
        <c:overlap val="-27"/>
        <c:axId val="526562064"/>
        <c:axId val="526562720"/>
        <c:extLst>
          <c:ext xmlns:c15="http://schemas.microsoft.com/office/drawing/2012/chart" uri="{02D57815-91ED-43cb-92C2-25804820EDAC}">
            <c15:filteredBarSeries>
              <c15:ser>
                <c:idx val="0"/>
                <c:order val="0"/>
                <c:tx>
                  <c:strRef>
                    <c:extLst>
                      <c:ext uri="{02D57815-91ED-43cb-92C2-25804820EDAC}">
                        <c15:formulaRef>
                          <c15:sqref>T.2!$A$4</c15:sqref>
                        </c15:formulaRef>
                      </c:ext>
                    </c:extLst>
                    <c:strCache>
                      <c:ptCount val="1"/>
                      <c:pt idx="0">
                        <c:v>Fracción resto (LER 200301)</c:v>
                      </c:pt>
                    </c:strCache>
                  </c:strRef>
                </c:tx>
                <c:spPr>
                  <a:solidFill>
                    <a:schemeClr val="accent1"/>
                  </a:solidFill>
                  <a:ln>
                    <a:noFill/>
                  </a:ln>
                  <a:effectLst/>
                </c:spPr>
                <c:invertIfNegative val="0"/>
                <c:cat>
                  <c:numRef>
                    <c:extLst>
                      <c:ext uri="{02D57815-91ED-43cb-92C2-25804820EDAC}">
                        <c15:formulaRef>
                          <c15:sqref>T.2!$B$3:$L$3</c15:sqref>
                        </c15:formulaRef>
                      </c:ext>
                    </c:extLst>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c:ext uri="{02D57815-91ED-43cb-92C2-25804820EDAC}">
                        <c15:formulaRef>
                          <c15:sqref>T.2!$B$4:$L$4</c15:sqref>
                        </c15:formulaRef>
                      </c:ext>
                    </c:extLst>
                    <c:numCache>
                      <c:formatCode>#,##0</c:formatCode>
                      <c:ptCount val="11"/>
                      <c:pt idx="0">
                        <c:v>479442.27600000001</c:v>
                      </c:pt>
                      <c:pt idx="1">
                        <c:v>487573.9</c:v>
                      </c:pt>
                      <c:pt idx="2">
                        <c:v>445231.89432012604</c:v>
                      </c:pt>
                      <c:pt idx="3">
                        <c:v>431262.90299999987</c:v>
                      </c:pt>
                      <c:pt idx="4">
                        <c:v>434387</c:v>
                      </c:pt>
                      <c:pt idx="5">
                        <c:v>438031.49</c:v>
                      </c:pt>
                      <c:pt idx="6">
                        <c:v>444648.54199999996</c:v>
                      </c:pt>
                      <c:pt idx="7">
                        <c:v>460274.16399999999</c:v>
                      </c:pt>
                      <c:pt idx="8">
                        <c:v>457585</c:v>
                      </c:pt>
                      <c:pt idx="9">
                        <c:v>450864.45599999948</c:v>
                      </c:pt>
                      <c:pt idx="10">
                        <c:v>437970.02999999974</c:v>
                      </c:pt>
                    </c:numCache>
                  </c:numRef>
                </c:val>
                <c:extLst>
                  <c:ext xmlns:c16="http://schemas.microsoft.com/office/drawing/2014/chart" uri="{C3380CC4-5D6E-409C-BE32-E72D297353CC}">
                    <c16:uniqueId val="{00000000-1331-4572-98DE-43353F2674D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T.2!$A$5</c15:sqref>
                        </c15:formulaRef>
                      </c:ext>
                    </c:extLst>
                    <c:strCache>
                      <c:ptCount val="1"/>
                      <c:pt idx="0">
                        <c:v>Recogida selectiva</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T.2!$B$3:$L$3</c15:sqref>
                        </c15:formulaRef>
                      </c:ext>
                    </c:extLst>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T.2!$B$5:$L$5</c15:sqref>
                        </c15:formulaRef>
                      </c:ext>
                    </c:extLst>
                    <c:numCache>
                      <c:formatCode>#,##0</c:formatCode>
                      <c:ptCount val="11"/>
                      <c:pt idx="0">
                        <c:v>71266.00567811256</c:v>
                      </c:pt>
                      <c:pt idx="1">
                        <c:v>68862.64</c:v>
                      </c:pt>
                      <c:pt idx="2">
                        <c:v>64795.211845999998</c:v>
                      </c:pt>
                      <c:pt idx="3">
                        <c:v>60580.736100999995</c:v>
                      </c:pt>
                      <c:pt idx="4">
                        <c:v>58250.977509999997</c:v>
                      </c:pt>
                      <c:pt idx="5">
                        <c:v>60348.874080000001</c:v>
                      </c:pt>
                      <c:pt idx="6">
                        <c:v>64257.041732999998</c:v>
                      </c:pt>
                      <c:pt idx="7">
                        <c:v>66123.015723000004</c:v>
                      </c:pt>
                      <c:pt idx="8">
                        <c:v>72940.534974795126</c:v>
                      </c:pt>
                      <c:pt idx="9">
                        <c:v>78202.790542338742</c:v>
                      </c:pt>
                      <c:pt idx="10">
                        <c:v>81917.551628344023</c:v>
                      </c:pt>
                    </c:numCache>
                  </c:numRef>
                </c:val>
                <c:extLst xmlns:c15="http://schemas.microsoft.com/office/drawing/2012/chart">
                  <c:ext xmlns:c16="http://schemas.microsoft.com/office/drawing/2014/chart" uri="{C3380CC4-5D6E-409C-BE32-E72D297353CC}">
                    <c16:uniqueId val="{00000001-1331-4572-98DE-43353F2674D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T.2!$A$6</c15:sqref>
                        </c15:formulaRef>
                      </c:ext>
                    </c:extLst>
                    <c:strCache>
                      <c:ptCount val="1"/>
                      <c:pt idx="0">
                        <c:v>Residuos de limpieza municipal</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T.2!$B$3:$L$3</c15:sqref>
                        </c15:formulaRef>
                      </c:ext>
                    </c:extLst>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T.2!$B$6:$L$6</c15:sqref>
                        </c15:formulaRef>
                      </c:ext>
                    </c:extLst>
                    <c:numCache>
                      <c:formatCode>#,##0</c:formatCode>
                      <c:ptCount val="11"/>
                      <c:pt idx="0">
                        <c:v>4981.13</c:v>
                      </c:pt>
                      <c:pt idx="1">
                        <c:v>4781.07</c:v>
                      </c:pt>
                      <c:pt idx="2">
                        <c:v>11103.74</c:v>
                      </c:pt>
                      <c:pt idx="3">
                        <c:v>9636.14</c:v>
                      </c:pt>
                      <c:pt idx="4">
                        <c:v>8100.66</c:v>
                      </c:pt>
                      <c:pt idx="5">
                        <c:v>11213</c:v>
                      </c:pt>
                      <c:pt idx="6">
                        <c:v>14289.83</c:v>
                      </c:pt>
                      <c:pt idx="7">
                        <c:v>13745.21</c:v>
                      </c:pt>
                      <c:pt idx="8">
                        <c:v>19226.216000000029</c:v>
                      </c:pt>
                      <c:pt idx="9">
                        <c:v>16412.009999999995</c:v>
                      </c:pt>
                      <c:pt idx="10">
                        <c:v>14532.15000000002</c:v>
                      </c:pt>
                    </c:numCache>
                  </c:numRef>
                </c:val>
                <c:extLst xmlns:c15="http://schemas.microsoft.com/office/drawing/2012/chart">
                  <c:ext xmlns:c16="http://schemas.microsoft.com/office/drawing/2014/chart" uri="{C3380CC4-5D6E-409C-BE32-E72D297353CC}">
                    <c16:uniqueId val="{00000002-1331-4572-98DE-43353F2674D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T.2!$A$7</c15:sqref>
                        </c15:formulaRef>
                      </c:ext>
                    </c:extLst>
                    <c:strCache>
                      <c:ptCount val="1"/>
                      <c:pt idx="0">
                        <c:v>Residuos recogidos en puntos limpios</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T.2!$B$3:$L$3</c15:sqref>
                        </c15:formulaRef>
                      </c:ext>
                    </c:extLst>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T.2!$B$7:$L$7</c15:sqref>
                        </c15:formulaRef>
                      </c:ext>
                    </c:extLst>
                    <c:numCache>
                      <c:formatCode>#,##0</c:formatCode>
                      <c:ptCount val="11"/>
                      <c:pt idx="0">
                        <c:v>39150.870000000003</c:v>
                      </c:pt>
                      <c:pt idx="1">
                        <c:v>40555.324999999997</c:v>
                      </c:pt>
                      <c:pt idx="2">
                        <c:v>38616.089</c:v>
                      </c:pt>
                      <c:pt idx="3">
                        <c:v>39823.130900000004</c:v>
                      </c:pt>
                      <c:pt idx="4">
                        <c:v>41411.557750000007</c:v>
                      </c:pt>
                      <c:pt idx="5">
                        <c:v>44581.91810000001</c:v>
                      </c:pt>
                      <c:pt idx="6">
                        <c:v>48468.200089999984</c:v>
                      </c:pt>
                      <c:pt idx="7">
                        <c:v>49214.862799999995</c:v>
                      </c:pt>
                      <c:pt idx="8">
                        <c:v>49290.0262</c:v>
                      </c:pt>
                      <c:pt idx="9">
                        <c:v>53785.617279999999</c:v>
                      </c:pt>
                      <c:pt idx="10">
                        <c:v>49290.039199999999</c:v>
                      </c:pt>
                    </c:numCache>
                  </c:numRef>
                </c:val>
                <c:extLst xmlns:c15="http://schemas.microsoft.com/office/drawing/2012/chart">
                  <c:ext xmlns:c16="http://schemas.microsoft.com/office/drawing/2014/chart" uri="{C3380CC4-5D6E-409C-BE32-E72D297353CC}">
                    <c16:uniqueId val="{00000009-EB06-4D65-A147-8E8915B4E19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T.2!$A$8</c15:sqref>
                        </c15:formulaRef>
                      </c:ext>
                    </c:extLst>
                    <c:strCache>
                      <c:ptCount val="1"/>
                      <c:pt idx="0">
                        <c:v>Otras recogidas diferenciadas</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T.2!$B$3:$L$3</c15:sqref>
                        </c15:formulaRef>
                      </c:ext>
                    </c:extLst>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T.2!$B$8:$L$8</c15:sqref>
                        </c15:formulaRef>
                      </c:ext>
                    </c:extLst>
                    <c:numCache>
                      <c:formatCode>#,##0</c:formatCode>
                      <c:ptCount val="11"/>
                      <c:pt idx="0">
                        <c:v>64896.2186028</c:v>
                      </c:pt>
                      <c:pt idx="1">
                        <c:v>17047.535</c:v>
                      </c:pt>
                      <c:pt idx="2">
                        <c:v>28074.601014</c:v>
                      </c:pt>
                      <c:pt idx="3">
                        <c:v>26836.612999999998</c:v>
                      </c:pt>
                      <c:pt idx="4">
                        <c:v>31614.460498043281</c:v>
                      </c:pt>
                      <c:pt idx="5">
                        <c:v>33780.42613</c:v>
                      </c:pt>
                      <c:pt idx="6">
                        <c:v>38111.643307172337</c:v>
                      </c:pt>
                      <c:pt idx="7">
                        <c:v>27622.548806663777</c:v>
                      </c:pt>
                      <c:pt idx="8">
                        <c:v>31326.985342737215</c:v>
                      </c:pt>
                      <c:pt idx="9">
                        <c:v>33072.279421867548</c:v>
                      </c:pt>
                      <c:pt idx="10">
                        <c:v>31650.043964159064</c:v>
                      </c:pt>
                    </c:numCache>
                  </c:numRef>
                </c:val>
                <c:extLst xmlns:c15="http://schemas.microsoft.com/office/drawing/2012/chart">
                  <c:ext xmlns:c16="http://schemas.microsoft.com/office/drawing/2014/chart" uri="{C3380CC4-5D6E-409C-BE32-E72D297353CC}">
                    <c16:uniqueId val="{0000000A-EB06-4D65-A147-8E8915B4E198}"/>
                  </c:ext>
                </c:extLst>
              </c15:ser>
            </c15:filteredBarSeries>
          </c:ext>
        </c:extLst>
      </c:barChart>
      <c:catAx>
        <c:axId val="52656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6562720"/>
        <c:crosses val="autoZero"/>
        <c:auto val="1"/>
        <c:lblAlgn val="ctr"/>
        <c:lblOffset val="100"/>
        <c:noMultiLvlLbl val="0"/>
      </c:catAx>
      <c:valAx>
        <c:axId val="526562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Toneladas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6562064"/>
        <c:crosses val="autoZero"/>
        <c:crossBetween val="between"/>
      </c:valAx>
      <c:spPr>
        <a:noFill/>
        <a:ln>
          <a:noFill/>
        </a:ln>
        <a:effectLst/>
      </c:spPr>
    </c:plotArea>
    <c:plotVisOnly val="1"/>
    <c:dispBlanksAs val="gap"/>
    <c:showDLblsOverMax val="0"/>
  </c:chart>
  <c:spPr>
    <a:solidFill>
      <a:schemeClr val="bg1"/>
    </a:solidFill>
    <a:ln w="15875" cap="flat" cmpd="sng" algn="ctr">
      <a:solidFill>
        <a:sysClr val="windowText" lastClr="000000"/>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Residuos peligrosos (t)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20"/>
          <c:order val="20"/>
          <c:tx>
            <c:strRef>
              <c:f>T.10!$A$27:$B$27</c:f>
              <c:strCache>
                <c:ptCount val="2"/>
                <c:pt idx="0">
                  <c:v>TOTAL</c:v>
                </c:pt>
              </c:strCache>
            </c:strRef>
          </c:tx>
          <c:spPr>
            <a:solidFill>
              <a:schemeClr val="accent2">
                <a:lumMod val="50000"/>
              </a:schemeClr>
            </a:solidFill>
            <a:ln>
              <a:noFill/>
            </a:ln>
            <a:effectLst/>
          </c:spPr>
          <c:invertIfNegative val="0"/>
          <c:cat>
            <c:numRef>
              <c:f>T.10!$C$6:$N$6</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T.10!$C$27:$N$27</c:f>
              <c:numCache>
                <c:formatCode>#,##0</c:formatCode>
                <c:ptCount val="12"/>
                <c:pt idx="0">
                  <c:v>69458</c:v>
                </c:pt>
                <c:pt idx="1">
                  <c:v>67047</c:v>
                </c:pt>
                <c:pt idx="2">
                  <c:v>67184.239002999995</c:v>
                </c:pt>
                <c:pt idx="3">
                  <c:v>67406.749698999993</c:v>
                </c:pt>
                <c:pt idx="4">
                  <c:v>85077.473482000001</c:v>
                </c:pt>
                <c:pt idx="5">
                  <c:v>83849.423510000008</c:v>
                </c:pt>
                <c:pt idx="6">
                  <c:v>86972.450140999994</c:v>
                </c:pt>
                <c:pt idx="7">
                  <c:v>82426.436899000008</c:v>
                </c:pt>
                <c:pt idx="8">
                  <c:v>85077.473482000001</c:v>
                </c:pt>
                <c:pt idx="9">
                  <c:v>91162.684261000002</c:v>
                </c:pt>
                <c:pt idx="10">
                  <c:v>92258</c:v>
                </c:pt>
                <c:pt idx="11">
                  <c:v>106131.55303199998</c:v>
                </c:pt>
              </c:numCache>
            </c:numRef>
          </c:val>
          <c:extLst>
            <c:ext xmlns:c16="http://schemas.microsoft.com/office/drawing/2014/chart" uri="{C3380CC4-5D6E-409C-BE32-E72D297353CC}">
              <c16:uniqueId val="{00000014-D0F8-45E9-87DC-784E07BB88EF}"/>
            </c:ext>
          </c:extLst>
        </c:ser>
        <c:dLbls>
          <c:showLegendKey val="0"/>
          <c:showVal val="0"/>
          <c:showCatName val="0"/>
          <c:showSerName val="0"/>
          <c:showPercent val="0"/>
          <c:showBubbleSize val="0"/>
        </c:dLbls>
        <c:gapWidth val="219"/>
        <c:overlap val="-27"/>
        <c:axId val="408926520"/>
        <c:axId val="408924880"/>
        <c:extLst>
          <c:ext xmlns:c15="http://schemas.microsoft.com/office/drawing/2012/chart" uri="{02D57815-91ED-43cb-92C2-25804820EDAC}">
            <c15:filteredBarSeries>
              <c15:ser>
                <c:idx val="0"/>
                <c:order val="0"/>
                <c:tx>
                  <c:strRef>
                    <c:extLst>
                      <c:ext uri="{02D57815-91ED-43cb-92C2-25804820EDAC}">
                        <c15:formulaRef>
                          <c15:sqref>T.10!$A$7:$B$7</c15:sqref>
                        </c15:formulaRef>
                      </c:ext>
                    </c:extLst>
                    <c:strCache>
                      <c:ptCount val="2"/>
                      <c:pt idx="0">
                        <c:v>01</c:v>
                      </c:pt>
                      <c:pt idx="1">
                        <c:v>Residuos de la prospección, extracción de minas y canteras y tratamientos físicos y químicos de minerales</c:v>
                      </c:pt>
                    </c:strCache>
                  </c:strRef>
                </c:tx>
                <c:spPr>
                  <a:solidFill>
                    <a:schemeClr val="accent1"/>
                  </a:solidFill>
                  <a:ln>
                    <a:noFill/>
                  </a:ln>
                  <a:effectLst/>
                </c:spPr>
                <c:invertIfNegative val="0"/>
                <c:cat>
                  <c:numRef>
                    <c:extLst>
                      <c:ex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uri="{02D57815-91ED-43cb-92C2-25804820EDAC}">
                        <c15:formulaRef>
                          <c15:sqref>T.10!$C$7:$N$7</c15:sqref>
                        </c15:formulaRef>
                      </c:ext>
                    </c:extLst>
                    <c:numCache>
                      <c:formatCode>#,##0</c:formatCode>
                      <c:ptCount val="12"/>
                      <c:pt idx="0">
                        <c:v>0</c:v>
                      </c:pt>
                      <c:pt idx="1">
                        <c:v>0</c:v>
                      </c:pt>
                      <c:pt idx="2">
                        <c:v>0</c:v>
                      </c:pt>
                      <c:pt idx="3">
                        <c:v>0</c:v>
                      </c:pt>
                      <c:pt idx="4">
                        <c:v>0</c:v>
                      </c:pt>
                      <c:pt idx="6">
                        <c:v>0</c:v>
                      </c:pt>
                      <c:pt idx="7">
                        <c:v>0</c:v>
                      </c:pt>
                      <c:pt idx="8">
                        <c:v>0</c:v>
                      </c:pt>
                      <c:pt idx="9">
                        <c:v>0</c:v>
                      </c:pt>
                      <c:pt idx="11">
                        <c:v>0</c:v>
                      </c:pt>
                    </c:numCache>
                  </c:numRef>
                </c:val>
                <c:extLst>
                  <c:ext xmlns:c16="http://schemas.microsoft.com/office/drawing/2014/chart" uri="{C3380CC4-5D6E-409C-BE32-E72D297353CC}">
                    <c16:uniqueId val="{00000000-D0F8-45E9-87DC-784E07BB88E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T.10!$A$8:$B$8</c15:sqref>
                        </c15:formulaRef>
                      </c:ext>
                    </c:extLst>
                    <c:strCache>
                      <c:ptCount val="2"/>
                      <c:pt idx="0">
                        <c:v>02</c:v>
                      </c:pt>
                      <c:pt idx="1">
                        <c:v>Residuos de la agricultura, horticultura, acuicultura, silvicultura, caza y pesca; residuos de la preparación y elaboración de alimentos</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T.10!$C$8:$N$8</c15:sqref>
                        </c15:formulaRef>
                      </c:ext>
                    </c:extLst>
                    <c:numCache>
                      <c:formatCode>#,##0</c:formatCode>
                      <c:ptCount val="12"/>
                      <c:pt idx="0">
                        <c:v>4</c:v>
                      </c:pt>
                      <c:pt idx="1">
                        <c:v>21</c:v>
                      </c:pt>
                      <c:pt idx="2">
                        <c:v>16.835999999999999</c:v>
                      </c:pt>
                      <c:pt idx="3">
                        <c:v>1.9239999999999999</c:v>
                      </c:pt>
                      <c:pt idx="4">
                        <c:v>2.496</c:v>
                      </c:pt>
                      <c:pt idx="5">
                        <c:v>2.3820000000000001</c:v>
                      </c:pt>
                      <c:pt idx="6">
                        <c:v>7.734</c:v>
                      </c:pt>
                      <c:pt idx="7">
                        <c:v>7.9089999999999998</c:v>
                      </c:pt>
                      <c:pt idx="8">
                        <c:v>2.496</c:v>
                      </c:pt>
                      <c:pt idx="9">
                        <c:v>3.08</c:v>
                      </c:pt>
                      <c:pt idx="10">
                        <c:v>1</c:v>
                      </c:pt>
                      <c:pt idx="11">
                        <c:v>6.36</c:v>
                      </c:pt>
                    </c:numCache>
                  </c:numRef>
                </c:val>
                <c:extLst xmlns:c15="http://schemas.microsoft.com/office/drawing/2012/chart">
                  <c:ext xmlns:c16="http://schemas.microsoft.com/office/drawing/2014/chart" uri="{C3380CC4-5D6E-409C-BE32-E72D297353CC}">
                    <c16:uniqueId val="{00000001-D0F8-45E9-87DC-784E07BB88E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T.10!$A$9:$B$9</c15:sqref>
                        </c15:formulaRef>
                      </c:ext>
                    </c:extLst>
                    <c:strCache>
                      <c:ptCount val="2"/>
                      <c:pt idx="0">
                        <c:v>03</c:v>
                      </c:pt>
                      <c:pt idx="1">
                        <c:v>Residuos de la transformación de la madera y de la producción de tableros y muebles, pasta de papel, papel y cartón</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T.10!$C$9:$N$9</c15:sqref>
                        </c15:formulaRef>
                      </c:ext>
                    </c:extLst>
                    <c:numCache>
                      <c:formatCode>#,##0</c:formatCode>
                      <c:ptCount val="12"/>
                      <c:pt idx="0">
                        <c:v>2</c:v>
                      </c:pt>
                      <c:pt idx="1">
                        <c:v>5</c:v>
                      </c:pt>
                      <c:pt idx="2">
                        <c:v>0</c:v>
                      </c:pt>
                      <c:pt idx="3">
                        <c:v>1.62</c:v>
                      </c:pt>
                      <c:pt idx="4">
                        <c:v>7.5970000000000004</c:v>
                      </c:pt>
                      <c:pt idx="5">
                        <c:v>6.5439999999999996</c:v>
                      </c:pt>
                      <c:pt idx="6">
                        <c:v>3.133</c:v>
                      </c:pt>
                      <c:pt idx="7">
                        <c:v>2.79</c:v>
                      </c:pt>
                      <c:pt idx="8">
                        <c:v>7.5970000000000004</c:v>
                      </c:pt>
                      <c:pt idx="9">
                        <c:v>4.9790000000000001</c:v>
                      </c:pt>
                      <c:pt idx="11">
                        <c:v>5.09</c:v>
                      </c:pt>
                    </c:numCache>
                  </c:numRef>
                </c:val>
                <c:extLst xmlns:c15="http://schemas.microsoft.com/office/drawing/2012/chart">
                  <c:ext xmlns:c16="http://schemas.microsoft.com/office/drawing/2014/chart" uri="{C3380CC4-5D6E-409C-BE32-E72D297353CC}">
                    <c16:uniqueId val="{00000002-D0F8-45E9-87DC-784E07BB88E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T.10!$A$10:$B$10</c15:sqref>
                        </c15:formulaRef>
                      </c:ext>
                    </c:extLst>
                    <c:strCache>
                      <c:ptCount val="2"/>
                      <c:pt idx="0">
                        <c:v>04</c:v>
                      </c:pt>
                      <c:pt idx="1">
                        <c:v>Residuos de las industrias del cuero, de la piel y textil</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T.10!$C$10:$N$10</c15:sqref>
                        </c15:formulaRef>
                      </c:ext>
                    </c:extLst>
                    <c:numCache>
                      <c:formatCode>#,##0</c:formatCode>
                      <c:ptCount val="12"/>
                      <c:pt idx="0">
                        <c:v>4</c:v>
                      </c:pt>
                      <c:pt idx="1">
                        <c:v>0</c:v>
                      </c:pt>
                      <c:pt idx="2">
                        <c:v>0</c:v>
                      </c:pt>
                      <c:pt idx="3">
                        <c:v>0</c:v>
                      </c:pt>
                      <c:pt idx="4">
                        <c:v>0</c:v>
                      </c:pt>
                      <c:pt idx="6">
                        <c:v>0</c:v>
                      </c:pt>
                      <c:pt idx="7">
                        <c:v>0</c:v>
                      </c:pt>
                      <c:pt idx="8">
                        <c:v>0</c:v>
                      </c:pt>
                      <c:pt idx="9">
                        <c:v>0</c:v>
                      </c:pt>
                      <c:pt idx="11">
                        <c:v>0</c:v>
                      </c:pt>
                    </c:numCache>
                  </c:numRef>
                </c:val>
                <c:extLst xmlns:c15="http://schemas.microsoft.com/office/drawing/2012/chart">
                  <c:ext xmlns:c16="http://schemas.microsoft.com/office/drawing/2014/chart" uri="{C3380CC4-5D6E-409C-BE32-E72D297353CC}">
                    <c16:uniqueId val="{00000003-D0F8-45E9-87DC-784E07BB88E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T.10!$A$11:$B$11</c15:sqref>
                        </c15:formulaRef>
                      </c:ext>
                    </c:extLst>
                    <c:strCache>
                      <c:ptCount val="2"/>
                      <c:pt idx="0">
                        <c:v>05</c:v>
                      </c:pt>
                      <c:pt idx="1">
                        <c:v>Residuos del refino de petróleo, purificación del gas natural y tratamiento pirolítico del carbón</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T.10!$C$11:$N$11</c15:sqref>
                        </c15:formulaRef>
                      </c:ext>
                    </c:extLst>
                    <c:numCache>
                      <c:formatCode>#,##0</c:formatCode>
                      <c:ptCount val="12"/>
                      <c:pt idx="0">
                        <c:v>67</c:v>
                      </c:pt>
                      <c:pt idx="1">
                        <c:v>1</c:v>
                      </c:pt>
                      <c:pt idx="2">
                        <c:v>13.26</c:v>
                      </c:pt>
                      <c:pt idx="3">
                        <c:v>0.05</c:v>
                      </c:pt>
                      <c:pt idx="4">
                        <c:v>0</c:v>
                      </c:pt>
                      <c:pt idx="5">
                        <c:v>1.462</c:v>
                      </c:pt>
                      <c:pt idx="6">
                        <c:v>0.71499999999999997</c:v>
                      </c:pt>
                      <c:pt idx="7">
                        <c:v>8.6219999999999999</c:v>
                      </c:pt>
                      <c:pt idx="8">
                        <c:v>0</c:v>
                      </c:pt>
                      <c:pt idx="9">
                        <c:v>8.8940000000000001</c:v>
                      </c:pt>
                      <c:pt idx="10">
                        <c:v>2</c:v>
                      </c:pt>
                      <c:pt idx="11">
                        <c:v>0.42</c:v>
                      </c:pt>
                    </c:numCache>
                  </c:numRef>
                </c:val>
                <c:extLst xmlns:c15="http://schemas.microsoft.com/office/drawing/2012/chart">
                  <c:ext xmlns:c16="http://schemas.microsoft.com/office/drawing/2014/chart" uri="{C3380CC4-5D6E-409C-BE32-E72D297353CC}">
                    <c16:uniqueId val="{00000004-D0F8-45E9-87DC-784E07BB88E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T.10!$A$12:$B$12</c15:sqref>
                        </c15:formulaRef>
                      </c:ext>
                    </c:extLst>
                    <c:strCache>
                      <c:ptCount val="2"/>
                      <c:pt idx="0">
                        <c:v>06</c:v>
                      </c:pt>
                      <c:pt idx="1">
                        <c:v>Residuos de procesos químicos inorgánicos</c:v>
                      </c:pt>
                    </c:strCache>
                  </c:strRef>
                </c:tx>
                <c:spPr>
                  <a:solidFill>
                    <a:schemeClr val="accent6"/>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T.10!$C$12:$N$12</c15:sqref>
                        </c15:formulaRef>
                      </c:ext>
                    </c:extLst>
                    <c:numCache>
                      <c:formatCode>#,##0</c:formatCode>
                      <c:ptCount val="12"/>
                      <c:pt idx="0">
                        <c:v>4060</c:v>
                      </c:pt>
                      <c:pt idx="1">
                        <c:v>7976</c:v>
                      </c:pt>
                      <c:pt idx="2">
                        <c:v>4000.1260999999995</c:v>
                      </c:pt>
                      <c:pt idx="3">
                        <c:v>4738.1299000000008</c:v>
                      </c:pt>
                      <c:pt idx="4">
                        <c:v>3448.3647999999998</c:v>
                      </c:pt>
                      <c:pt idx="5">
                        <c:v>9266.8541999999998</c:v>
                      </c:pt>
                      <c:pt idx="6">
                        <c:v>5223.7814200000003</c:v>
                      </c:pt>
                      <c:pt idx="7">
                        <c:v>4118.4607999999998</c:v>
                      </c:pt>
                      <c:pt idx="8">
                        <c:v>3448.3647999999998</c:v>
                      </c:pt>
                      <c:pt idx="9">
                        <c:v>3205.8752999999997</c:v>
                      </c:pt>
                      <c:pt idx="10">
                        <c:v>3974</c:v>
                      </c:pt>
                      <c:pt idx="11">
                        <c:v>3957.04007</c:v>
                      </c:pt>
                    </c:numCache>
                  </c:numRef>
                </c:val>
                <c:extLst xmlns:c15="http://schemas.microsoft.com/office/drawing/2012/chart">
                  <c:ext xmlns:c16="http://schemas.microsoft.com/office/drawing/2014/chart" uri="{C3380CC4-5D6E-409C-BE32-E72D297353CC}">
                    <c16:uniqueId val="{00000005-D0F8-45E9-87DC-784E07BB88EF}"/>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T.10!$A$13:$B$13</c15:sqref>
                        </c15:formulaRef>
                      </c:ext>
                    </c:extLst>
                    <c:strCache>
                      <c:ptCount val="2"/>
                      <c:pt idx="0">
                        <c:v>07</c:v>
                      </c:pt>
                      <c:pt idx="1">
                        <c:v>Residuos de procesos químicos orgánicos</c:v>
                      </c:pt>
                    </c:strCache>
                  </c:strRef>
                </c:tx>
                <c:spPr>
                  <a:solidFill>
                    <a:schemeClr val="accent1">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T.10!$C$13:$N$13</c15:sqref>
                        </c15:formulaRef>
                      </c:ext>
                    </c:extLst>
                    <c:numCache>
                      <c:formatCode>#,##0</c:formatCode>
                      <c:ptCount val="12"/>
                      <c:pt idx="0">
                        <c:v>2572</c:v>
                      </c:pt>
                      <c:pt idx="1">
                        <c:v>3108</c:v>
                      </c:pt>
                      <c:pt idx="2">
                        <c:v>2864.4640300000001</c:v>
                      </c:pt>
                      <c:pt idx="3">
                        <c:v>2992.7841699999999</c:v>
                      </c:pt>
                      <c:pt idx="4">
                        <c:v>8397.5532200000016</c:v>
                      </c:pt>
                      <c:pt idx="5">
                        <c:v>3236.3811600000004</c:v>
                      </c:pt>
                      <c:pt idx="6">
                        <c:v>6667.1531999999997</c:v>
                      </c:pt>
                      <c:pt idx="7">
                        <c:v>7256.3444399999998</c:v>
                      </c:pt>
                      <c:pt idx="8">
                        <c:v>8397.5532200000016</c:v>
                      </c:pt>
                      <c:pt idx="9">
                        <c:v>9649.1089590000011</c:v>
                      </c:pt>
                      <c:pt idx="10">
                        <c:v>11988</c:v>
                      </c:pt>
                      <c:pt idx="11">
                        <c:v>12936.063768</c:v>
                      </c:pt>
                    </c:numCache>
                  </c:numRef>
                </c:val>
                <c:extLst xmlns:c15="http://schemas.microsoft.com/office/drawing/2012/chart">
                  <c:ext xmlns:c16="http://schemas.microsoft.com/office/drawing/2014/chart" uri="{C3380CC4-5D6E-409C-BE32-E72D297353CC}">
                    <c16:uniqueId val="{00000006-D0F8-45E9-87DC-784E07BB88EF}"/>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T.10!$A$14:$B$14</c15:sqref>
                        </c15:formulaRef>
                      </c:ext>
                    </c:extLst>
                    <c:strCache>
                      <c:ptCount val="2"/>
                      <c:pt idx="0">
                        <c:v>08</c:v>
                      </c:pt>
                      <c:pt idx="1">
                        <c:v>Residuos de la fabricación, formulación, distribución y utilización (FFDU) de revestimientos (pinturas, barnices y esmaltes vítreos), adhesivos, sellantes y tintas de impresión</c:v>
                      </c:pt>
                    </c:strCache>
                  </c:strRef>
                </c:tx>
                <c:spPr>
                  <a:solidFill>
                    <a:schemeClr val="accent2">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T.10!$C$14:$N$14</c15:sqref>
                        </c15:formulaRef>
                      </c:ext>
                    </c:extLst>
                    <c:numCache>
                      <c:formatCode>#,##0</c:formatCode>
                      <c:ptCount val="12"/>
                      <c:pt idx="0">
                        <c:v>2531</c:v>
                      </c:pt>
                      <c:pt idx="1">
                        <c:v>2639</c:v>
                      </c:pt>
                      <c:pt idx="2">
                        <c:v>2291.24809</c:v>
                      </c:pt>
                      <c:pt idx="3">
                        <c:v>2499.8406500000001</c:v>
                      </c:pt>
                      <c:pt idx="4">
                        <c:v>3666.4090000000001</c:v>
                      </c:pt>
                      <c:pt idx="5">
                        <c:v>2982.6848500000001</c:v>
                      </c:pt>
                      <c:pt idx="6">
                        <c:v>2996.9608800000001</c:v>
                      </c:pt>
                      <c:pt idx="7">
                        <c:v>3854.7435</c:v>
                      </c:pt>
                      <c:pt idx="8">
                        <c:v>3666.4090000000001</c:v>
                      </c:pt>
                      <c:pt idx="9">
                        <c:v>3814.9629399999999</c:v>
                      </c:pt>
                      <c:pt idx="10">
                        <c:v>3959</c:v>
                      </c:pt>
                      <c:pt idx="11">
                        <c:v>3521.3166999999999</c:v>
                      </c:pt>
                    </c:numCache>
                  </c:numRef>
                </c:val>
                <c:extLst xmlns:c15="http://schemas.microsoft.com/office/drawing/2012/chart">
                  <c:ext xmlns:c16="http://schemas.microsoft.com/office/drawing/2014/chart" uri="{C3380CC4-5D6E-409C-BE32-E72D297353CC}">
                    <c16:uniqueId val="{00000007-D0F8-45E9-87DC-784E07BB88EF}"/>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2"/>
                      <c:pt idx="0">
                        <c:v>09</c:v>
                      </c:pt>
                      <c:pt idx="1">
                        <c:v>Residuos de la industria fotográfica</c:v>
                      </c:pt>
                    </c:strCache>
                  </c:strRef>
                </c:tx>
                <c:spPr>
                  <a:solidFill>
                    <a:schemeClr val="accent3">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T.10!$C$15:$N$15</c15:sqref>
                        </c15:formulaRef>
                      </c:ext>
                    </c:extLst>
                    <c:numCache>
                      <c:formatCode>#,##0</c:formatCode>
                      <c:ptCount val="12"/>
                      <c:pt idx="0">
                        <c:v>103</c:v>
                      </c:pt>
                      <c:pt idx="1">
                        <c:v>89</c:v>
                      </c:pt>
                      <c:pt idx="2">
                        <c:v>73.546689999999998</c:v>
                      </c:pt>
                      <c:pt idx="3">
                        <c:v>62.409279999999995</c:v>
                      </c:pt>
                      <c:pt idx="4">
                        <c:v>78.910529999999994</c:v>
                      </c:pt>
                      <c:pt idx="5">
                        <c:v>85.802890000000005</c:v>
                      </c:pt>
                      <c:pt idx="6">
                        <c:v>67.839799999999997</c:v>
                      </c:pt>
                      <c:pt idx="7">
                        <c:v>77.716239999999999</c:v>
                      </c:pt>
                      <c:pt idx="8">
                        <c:v>78.910529999999994</c:v>
                      </c:pt>
                      <c:pt idx="9">
                        <c:v>93.589839999999995</c:v>
                      </c:pt>
                      <c:pt idx="10">
                        <c:v>58</c:v>
                      </c:pt>
                      <c:pt idx="11">
                        <c:v>68.061299999999989</c:v>
                      </c:pt>
                    </c:numCache>
                  </c:numRef>
                </c:val>
                <c:extLst xmlns:c15="http://schemas.microsoft.com/office/drawing/2012/chart">
                  <c:ext xmlns:c16="http://schemas.microsoft.com/office/drawing/2014/chart" uri="{C3380CC4-5D6E-409C-BE32-E72D297353CC}">
                    <c16:uniqueId val="{00000008-D0F8-45E9-87DC-784E07BB88EF}"/>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T.10!$A$16:$B$16</c15:sqref>
                        </c15:formulaRef>
                      </c:ext>
                    </c:extLst>
                    <c:strCache>
                      <c:ptCount val="2"/>
                      <c:pt idx="0">
                        <c:v>10</c:v>
                      </c:pt>
                      <c:pt idx="1">
                        <c:v>Residuos de procesos térmicos</c:v>
                      </c:pt>
                    </c:strCache>
                  </c:strRef>
                </c:tx>
                <c:spPr>
                  <a:solidFill>
                    <a:schemeClr val="accent4">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T.10!$C$16:$N$16</c15:sqref>
                        </c15:formulaRef>
                      </c:ext>
                    </c:extLst>
                    <c:numCache>
                      <c:formatCode>#,##0</c:formatCode>
                      <c:ptCount val="12"/>
                      <c:pt idx="0">
                        <c:v>18209</c:v>
                      </c:pt>
                      <c:pt idx="1">
                        <c:v>17095</c:v>
                      </c:pt>
                      <c:pt idx="2">
                        <c:v>26686</c:v>
                      </c:pt>
                      <c:pt idx="3">
                        <c:v>27116</c:v>
                      </c:pt>
                      <c:pt idx="4">
                        <c:v>22006.892</c:v>
                      </c:pt>
                      <c:pt idx="5">
                        <c:v>31309.2235</c:v>
                      </c:pt>
                      <c:pt idx="6">
                        <c:v>36236.118000000002</c:v>
                      </c:pt>
                      <c:pt idx="7">
                        <c:v>24623.377</c:v>
                      </c:pt>
                      <c:pt idx="8">
                        <c:v>22006.892</c:v>
                      </c:pt>
                      <c:pt idx="9">
                        <c:v>26131.049320000002</c:v>
                      </c:pt>
                      <c:pt idx="10">
                        <c:v>23665</c:v>
                      </c:pt>
                      <c:pt idx="11">
                        <c:v>28298.513999999999</c:v>
                      </c:pt>
                    </c:numCache>
                  </c:numRef>
                </c:val>
                <c:extLst xmlns:c15="http://schemas.microsoft.com/office/drawing/2012/chart">
                  <c:ext xmlns:c16="http://schemas.microsoft.com/office/drawing/2014/chart" uri="{C3380CC4-5D6E-409C-BE32-E72D297353CC}">
                    <c16:uniqueId val="{00000009-D0F8-45E9-87DC-784E07BB88EF}"/>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T.10!$A$17:$B$17</c15:sqref>
                        </c15:formulaRef>
                      </c:ext>
                    </c:extLst>
                    <c:strCache>
                      <c:ptCount val="2"/>
                      <c:pt idx="0">
                        <c:v>11</c:v>
                      </c:pt>
                      <c:pt idx="1">
                        <c:v>Residuos del tratamiento químico de superficie y del recubrimiento de metales y otros materiales; residuos de la hidrometalurgia no férrea</c:v>
                      </c:pt>
                    </c:strCache>
                  </c:strRef>
                </c:tx>
                <c:spPr>
                  <a:solidFill>
                    <a:schemeClr val="accent5">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T.10!$C$17:$N$17</c15:sqref>
                        </c15:formulaRef>
                      </c:ext>
                    </c:extLst>
                    <c:numCache>
                      <c:formatCode>#,##0</c:formatCode>
                      <c:ptCount val="12"/>
                      <c:pt idx="0">
                        <c:v>666</c:v>
                      </c:pt>
                      <c:pt idx="1">
                        <c:v>712</c:v>
                      </c:pt>
                      <c:pt idx="2">
                        <c:v>441.05099999999999</c:v>
                      </c:pt>
                      <c:pt idx="3">
                        <c:v>464.47750000000002</c:v>
                      </c:pt>
                      <c:pt idx="4">
                        <c:v>1155.749</c:v>
                      </c:pt>
                      <c:pt idx="5">
                        <c:v>699.88300000000004</c:v>
                      </c:pt>
                      <c:pt idx="6">
                        <c:v>736.90700100000004</c:v>
                      </c:pt>
                      <c:pt idx="7">
                        <c:v>526.38800000000003</c:v>
                      </c:pt>
                      <c:pt idx="8">
                        <c:v>1155.749</c:v>
                      </c:pt>
                      <c:pt idx="9">
                        <c:v>1324.7059999999999</c:v>
                      </c:pt>
                      <c:pt idx="10">
                        <c:v>1095</c:v>
                      </c:pt>
                      <c:pt idx="11">
                        <c:v>1671.453</c:v>
                      </c:pt>
                    </c:numCache>
                  </c:numRef>
                </c:val>
                <c:extLst xmlns:c15="http://schemas.microsoft.com/office/drawing/2012/chart">
                  <c:ext xmlns:c16="http://schemas.microsoft.com/office/drawing/2014/chart" uri="{C3380CC4-5D6E-409C-BE32-E72D297353CC}">
                    <c16:uniqueId val="{0000000A-D0F8-45E9-87DC-784E07BB88EF}"/>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T.10!$A$18:$B$18</c15:sqref>
                        </c15:formulaRef>
                      </c:ext>
                    </c:extLst>
                    <c:strCache>
                      <c:ptCount val="2"/>
                      <c:pt idx="0">
                        <c:v>12</c:v>
                      </c:pt>
                      <c:pt idx="1">
                        <c:v>Residuos del moldeado y del tratamiento físico y mecánico de superficie de metales y plásticos</c:v>
                      </c:pt>
                    </c:strCache>
                  </c:strRef>
                </c:tx>
                <c:spPr>
                  <a:solidFill>
                    <a:schemeClr val="accent6">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T.10!$C$18:$N$18</c15:sqref>
                        </c15:formulaRef>
                      </c:ext>
                    </c:extLst>
                    <c:numCache>
                      <c:formatCode>#,##0</c:formatCode>
                      <c:ptCount val="12"/>
                      <c:pt idx="0">
                        <c:v>1722</c:v>
                      </c:pt>
                      <c:pt idx="1">
                        <c:v>1536</c:v>
                      </c:pt>
                      <c:pt idx="2">
                        <c:v>1379.174</c:v>
                      </c:pt>
                      <c:pt idx="3">
                        <c:v>1506.4770000000001</c:v>
                      </c:pt>
                      <c:pt idx="4">
                        <c:v>2289.252</c:v>
                      </c:pt>
                      <c:pt idx="5">
                        <c:v>1918.79701</c:v>
                      </c:pt>
                      <c:pt idx="6">
                        <c:v>1776.318</c:v>
                      </c:pt>
                      <c:pt idx="7">
                        <c:v>2235.3319999999999</c:v>
                      </c:pt>
                      <c:pt idx="8">
                        <c:v>2289.252</c:v>
                      </c:pt>
                      <c:pt idx="9">
                        <c:v>2800.337</c:v>
                      </c:pt>
                      <c:pt idx="10">
                        <c:v>2314</c:v>
                      </c:pt>
                      <c:pt idx="11">
                        <c:v>2526.4096600000003</c:v>
                      </c:pt>
                    </c:numCache>
                  </c:numRef>
                </c:val>
                <c:extLst xmlns:c15="http://schemas.microsoft.com/office/drawing/2012/chart">
                  <c:ext xmlns:c16="http://schemas.microsoft.com/office/drawing/2014/chart" uri="{C3380CC4-5D6E-409C-BE32-E72D297353CC}">
                    <c16:uniqueId val="{0000000B-D0F8-45E9-87DC-784E07BB88EF}"/>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T.10!$A$19:$B$19</c15:sqref>
                        </c15:formulaRef>
                      </c:ext>
                    </c:extLst>
                    <c:strCache>
                      <c:ptCount val="2"/>
                      <c:pt idx="0">
                        <c:v>13</c:v>
                      </c:pt>
                      <c:pt idx="1">
                        <c:v>Residuos de aceites y de combustibles líquidos (excepto los aceites comestibles y los de los capítulos 05, 12 y 19)</c:v>
                      </c:pt>
                    </c:strCache>
                  </c:strRef>
                </c:tx>
                <c:spPr>
                  <a:solidFill>
                    <a:schemeClr val="accent1">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T.10!$C$19:$N$19</c15:sqref>
                        </c15:formulaRef>
                      </c:ext>
                    </c:extLst>
                    <c:numCache>
                      <c:formatCode>#,##0</c:formatCode>
                      <c:ptCount val="12"/>
                      <c:pt idx="0">
                        <c:v>8254</c:v>
                      </c:pt>
                      <c:pt idx="1">
                        <c:v>7547</c:v>
                      </c:pt>
                      <c:pt idx="2">
                        <c:v>6704.7852499999999</c:v>
                      </c:pt>
                      <c:pt idx="3">
                        <c:v>6473.1778000000004</c:v>
                      </c:pt>
                      <c:pt idx="4">
                        <c:v>8718.3671399999985</c:v>
                      </c:pt>
                      <c:pt idx="5">
                        <c:v>6576.9635900000003</c:v>
                      </c:pt>
                      <c:pt idx="6">
                        <c:v>6524.4007999999994</c:v>
                      </c:pt>
                      <c:pt idx="7">
                        <c:v>7251.9424300000001</c:v>
                      </c:pt>
                      <c:pt idx="8">
                        <c:v>8718.3671399999985</c:v>
                      </c:pt>
                      <c:pt idx="9">
                        <c:v>7914.8543500000005</c:v>
                      </c:pt>
                      <c:pt idx="10">
                        <c:v>7485</c:v>
                      </c:pt>
                      <c:pt idx="11">
                        <c:v>7529.3751000000002</c:v>
                      </c:pt>
                    </c:numCache>
                  </c:numRef>
                </c:val>
                <c:extLst xmlns:c15="http://schemas.microsoft.com/office/drawing/2012/chart">
                  <c:ext xmlns:c16="http://schemas.microsoft.com/office/drawing/2014/chart" uri="{C3380CC4-5D6E-409C-BE32-E72D297353CC}">
                    <c16:uniqueId val="{0000000C-D0F8-45E9-87DC-784E07BB88EF}"/>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T.10!$A$20:$B$20</c15:sqref>
                        </c15:formulaRef>
                      </c:ext>
                    </c:extLst>
                    <c:strCache>
                      <c:ptCount val="2"/>
                      <c:pt idx="0">
                        <c:v>14</c:v>
                      </c:pt>
                      <c:pt idx="1">
                        <c:v>Residuos de disolventes, refrigerantes y propelentes orgánicos (excepto los de los capítulos 07 y 08)</c:v>
                      </c:pt>
                    </c:strCache>
                  </c:strRef>
                </c:tx>
                <c:spPr>
                  <a:solidFill>
                    <a:schemeClr val="accent2">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T.10!$C$20:$N$20</c15:sqref>
                        </c15:formulaRef>
                      </c:ext>
                    </c:extLst>
                    <c:numCache>
                      <c:formatCode>#,##0</c:formatCode>
                      <c:ptCount val="12"/>
                      <c:pt idx="0">
                        <c:v>1207</c:v>
                      </c:pt>
                      <c:pt idx="1">
                        <c:v>727</c:v>
                      </c:pt>
                      <c:pt idx="2">
                        <c:v>775.3614</c:v>
                      </c:pt>
                      <c:pt idx="3">
                        <c:v>937.43399999999997</c:v>
                      </c:pt>
                      <c:pt idx="4">
                        <c:v>904.072</c:v>
                      </c:pt>
                      <c:pt idx="5">
                        <c:v>992.60619999999994</c:v>
                      </c:pt>
                      <c:pt idx="6">
                        <c:v>880.36709999999994</c:v>
                      </c:pt>
                      <c:pt idx="7">
                        <c:v>1015.7055</c:v>
                      </c:pt>
                      <c:pt idx="8">
                        <c:v>904.072</c:v>
                      </c:pt>
                      <c:pt idx="9">
                        <c:v>926.35349999999994</c:v>
                      </c:pt>
                      <c:pt idx="10">
                        <c:v>731</c:v>
                      </c:pt>
                      <c:pt idx="11">
                        <c:v>852.40811999999983</c:v>
                      </c:pt>
                    </c:numCache>
                  </c:numRef>
                </c:val>
                <c:extLst xmlns:c15="http://schemas.microsoft.com/office/drawing/2012/chart">
                  <c:ext xmlns:c16="http://schemas.microsoft.com/office/drawing/2014/chart" uri="{C3380CC4-5D6E-409C-BE32-E72D297353CC}">
                    <c16:uniqueId val="{0000000D-D0F8-45E9-87DC-784E07BB88EF}"/>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T.10!$A$21:$B$21</c15:sqref>
                        </c15:formulaRef>
                      </c:ext>
                    </c:extLst>
                    <c:strCache>
                      <c:ptCount val="2"/>
                      <c:pt idx="0">
                        <c:v>15</c:v>
                      </c:pt>
                      <c:pt idx="1">
                        <c:v>Residuos de envases; absorbentes, trapos de limpieza; materiales de filtración y ropas de protección no especificados en otra categoría</c:v>
                      </c:pt>
                    </c:strCache>
                  </c:strRef>
                </c:tx>
                <c:spPr>
                  <a:solidFill>
                    <a:schemeClr val="accent3">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T.10!$C$21:$N$21</c15:sqref>
                        </c15:formulaRef>
                      </c:ext>
                    </c:extLst>
                    <c:numCache>
                      <c:formatCode>#,##0</c:formatCode>
                      <c:ptCount val="12"/>
                      <c:pt idx="0">
                        <c:v>3283</c:v>
                      </c:pt>
                      <c:pt idx="1">
                        <c:v>3708</c:v>
                      </c:pt>
                      <c:pt idx="2">
                        <c:v>3175.9541509999999</c:v>
                      </c:pt>
                      <c:pt idx="3">
                        <c:v>3132.4929929999998</c:v>
                      </c:pt>
                      <c:pt idx="4">
                        <c:v>4462.8530499999997</c:v>
                      </c:pt>
                      <c:pt idx="5">
                        <c:v>3599.8612499999999</c:v>
                      </c:pt>
                      <c:pt idx="6">
                        <c:v>3884.0881800000002</c:v>
                      </c:pt>
                      <c:pt idx="7">
                        <c:v>4262.0347700000002</c:v>
                      </c:pt>
                      <c:pt idx="8">
                        <c:v>4462.8530499999997</c:v>
                      </c:pt>
                      <c:pt idx="9">
                        <c:v>5183.0571100000006</c:v>
                      </c:pt>
                      <c:pt idx="10">
                        <c:v>4869</c:v>
                      </c:pt>
                      <c:pt idx="11">
                        <c:v>4994.4280299999991</c:v>
                      </c:pt>
                    </c:numCache>
                  </c:numRef>
                </c:val>
                <c:extLst xmlns:c15="http://schemas.microsoft.com/office/drawing/2012/chart">
                  <c:ext xmlns:c16="http://schemas.microsoft.com/office/drawing/2014/chart" uri="{C3380CC4-5D6E-409C-BE32-E72D297353CC}">
                    <c16:uniqueId val="{0000000E-D0F8-45E9-87DC-784E07BB88EF}"/>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T.10!$A$22:$B$22</c15:sqref>
                        </c15:formulaRef>
                      </c:ext>
                    </c:extLst>
                    <c:strCache>
                      <c:ptCount val="2"/>
                      <c:pt idx="0">
                        <c:v>16</c:v>
                      </c:pt>
                      <c:pt idx="1">
                        <c:v>Residuos no especificados en otro capítulo de la lista</c:v>
                      </c:pt>
                    </c:strCache>
                  </c:strRef>
                </c:tx>
                <c:spPr>
                  <a:solidFill>
                    <a:schemeClr val="accent4">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T.10!$C$22:$N$22</c15:sqref>
                        </c15:formulaRef>
                      </c:ext>
                    </c:extLst>
                    <c:numCache>
                      <c:formatCode>#,##0</c:formatCode>
                      <c:ptCount val="12"/>
                      <c:pt idx="0">
                        <c:v>14353</c:v>
                      </c:pt>
                      <c:pt idx="1">
                        <c:v>11210</c:v>
                      </c:pt>
                      <c:pt idx="2">
                        <c:v>9017.1260300000013</c:v>
                      </c:pt>
                      <c:pt idx="3">
                        <c:v>8871.4572860000007</c:v>
                      </c:pt>
                      <c:pt idx="4">
                        <c:v>15903.0425</c:v>
                      </c:pt>
                      <c:pt idx="5">
                        <c:v>10900.122160000001</c:v>
                      </c:pt>
                      <c:pt idx="6">
                        <c:v>9295.5945299999985</c:v>
                      </c:pt>
                      <c:pt idx="7">
                        <c:v>12183.245859000001</c:v>
                      </c:pt>
                      <c:pt idx="8">
                        <c:v>15903.0425</c:v>
                      </c:pt>
                      <c:pt idx="9">
                        <c:v>15945.781588</c:v>
                      </c:pt>
                      <c:pt idx="10">
                        <c:v>17951</c:v>
                      </c:pt>
                      <c:pt idx="11">
                        <c:v>18065.688589999998</c:v>
                      </c:pt>
                    </c:numCache>
                  </c:numRef>
                </c:val>
                <c:extLst xmlns:c15="http://schemas.microsoft.com/office/drawing/2012/chart">
                  <c:ext xmlns:c16="http://schemas.microsoft.com/office/drawing/2014/chart" uri="{C3380CC4-5D6E-409C-BE32-E72D297353CC}">
                    <c16:uniqueId val="{0000000F-D0F8-45E9-87DC-784E07BB88EF}"/>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T.10!$A$23:$B$23</c15:sqref>
                        </c15:formulaRef>
                      </c:ext>
                    </c:extLst>
                    <c:strCache>
                      <c:ptCount val="2"/>
                      <c:pt idx="0">
                        <c:v>17</c:v>
                      </c:pt>
                      <c:pt idx="1">
                        <c:v>Residuos de la construcción y demolición (incluida la tierra excavada de zonas contaminadas)</c:v>
                      </c:pt>
                    </c:strCache>
                  </c:strRef>
                </c:tx>
                <c:spPr>
                  <a:solidFill>
                    <a:schemeClr val="accent5">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T.10!$C$23:$N$23</c15:sqref>
                        </c15:formulaRef>
                      </c:ext>
                    </c:extLst>
                    <c:numCache>
                      <c:formatCode>#,##0</c:formatCode>
                      <c:ptCount val="12"/>
                      <c:pt idx="0">
                        <c:v>3302</c:v>
                      </c:pt>
                      <c:pt idx="1">
                        <c:v>1741</c:v>
                      </c:pt>
                      <c:pt idx="2">
                        <c:v>1540.847</c:v>
                      </c:pt>
                      <c:pt idx="3">
                        <c:v>1126.348</c:v>
                      </c:pt>
                      <c:pt idx="4">
                        <c:v>3254.8566000000001</c:v>
                      </c:pt>
                      <c:pt idx="5">
                        <c:v>3387.9879999999998</c:v>
                      </c:pt>
                      <c:pt idx="6">
                        <c:v>2515.6120000000001</c:v>
                      </c:pt>
                      <c:pt idx="7">
                        <c:v>4723.7669999999998</c:v>
                      </c:pt>
                      <c:pt idx="8">
                        <c:v>3254.8566000000001</c:v>
                      </c:pt>
                      <c:pt idx="9">
                        <c:v>4454.2734999999993</c:v>
                      </c:pt>
                      <c:pt idx="10">
                        <c:v>3312</c:v>
                      </c:pt>
                      <c:pt idx="11">
                        <c:v>11272.755999999999</c:v>
                      </c:pt>
                    </c:numCache>
                  </c:numRef>
                </c:val>
                <c:extLst xmlns:c15="http://schemas.microsoft.com/office/drawing/2012/chart">
                  <c:ext xmlns:c16="http://schemas.microsoft.com/office/drawing/2014/chart" uri="{C3380CC4-5D6E-409C-BE32-E72D297353CC}">
                    <c16:uniqueId val="{00000010-D0F8-45E9-87DC-784E07BB88EF}"/>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T.10!$A$24:$B$24</c15:sqref>
                        </c15:formulaRef>
                      </c:ext>
                    </c:extLst>
                    <c:strCache>
                      <c:ptCount val="2"/>
                      <c:pt idx="0">
                        <c:v>18</c:v>
                      </c:pt>
                      <c:pt idx="1">
                        <c:v>Residuos de servicios médicos o veterinarios o de investigación asociada (salvo los residuos de cocina y de restaurante no procedentes directamente de la prestación de cuidados sanitarios)</c:v>
                      </c:pt>
                    </c:strCache>
                  </c:strRef>
                </c:tx>
                <c:spPr>
                  <a:solidFill>
                    <a:schemeClr val="accent6">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T.10!$C$24:$N$24</c15:sqref>
                        </c15:formulaRef>
                      </c:ext>
                    </c:extLst>
                    <c:numCache>
                      <c:formatCode>#,##0</c:formatCode>
                      <c:ptCount val="12"/>
                      <c:pt idx="0">
                        <c:v>1672</c:v>
                      </c:pt>
                      <c:pt idx="1">
                        <c:v>1413</c:v>
                      </c:pt>
                      <c:pt idx="2">
                        <c:v>1322.6069620000001</c:v>
                      </c:pt>
                      <c:pt idx="3">
                        <c:v>1368.71848</c:v>
                      </c:pt>
                      <c:pt idx="4">
                        <c:v>1231.95642</c:v>
                      </c:pt>
                      <c:pt idx="5">
                        <c:v>1234.9150199999999</c:v>
                      </c:pt>
                      <c:pt idx="6">
                        <c:v>1277.2168300000001</c:v>
                      </c:pt>
                      <c:pt idx="7">
                        <c:v>1321.8083399999998</c:v>
                      </c:pt>
                      <c:pt idx="8">
                        <c:v>1231.95642</c:v>
                      </c:pt>
                      <c:pt idx="9">
                        <c:v>1241.8160740000001</c:v>
                      </c:pt>
                      <c:pt idx="10">
                        <c:v>2034</c:v>
                      </c:pt>
                      <c:pt idx="11">
                        <c:v>1639.421934</c:v>
                      </c:pt>
                    </c:numCache>
                  </c:numRef>
                </c:val>
                <c:extLst xmlns:c15="http://schemas.microsoft.com/office/drawing/2012/chart">
                  <c:ext xmlns:c16="http://schemas.microsoft.com/office/drawing/2014/chart" uri="{C3380CC4-5D6E-409C-BE32-E72D297353CC}">
                    <c16:uniqueId val="{00000011-D0F8-45E9-87DC-784E07BB88EF}"/>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T.10!$A$25:$B$25</c15:sqref>
                        </c15:formulaRef>
                      </c:ext>
                    </c:extLst>
                    <c:strCache>
                      <c:ptCount val="2"/>
                      <c:pt idx="0">
                        <c:v>19</c:v>
                      </c:pt>
                      <c:pt idx="1">
                        <c:v>Residuos de las instalaciones para el tratamiento de residuos, de las plantas externas de tratamiento de aguas residuales y de la preparación de agua para consumo humano y de agua para uso industrial</c:v>
                      </c:pt>
                    </c:strCache>
                  </c:strRef>
                </c:tx>
                <c:spPr>
                  <a:solidFill>
                    <a:schemeClr val="accent1">
                      <a:lumMod val="8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T.10!$C$25:$N$25</c15:sqref>
                        </c15:formulaRef>
                      </c:ext>
                    </c:extLst>
                    <c:numCache>
                      <c:formatCode>#,##0</c:formatCode>
                      <c:ptCount val="12"/>
                      <c:pt idx="0">
                        <c:v>7107</c:v>
                      </c:pt>
                      <c:pt idx="1">
                        <c:v>6778</c:v>
                      </c:pt>
                      <c:pt idx="2">
                        <c:v>6567.93</c:v>
                      </c:pt>
                      <c:pt idx="3">
                        <c:v>5697.36</c:v>
                      </c:pt>
                      <c:pt idx="4">
                        <c:v>6930.6509999999998</c:v>
                      </c:pt>
                      <c:pt idx="5">
                        <c:v>5577.3890000000001</c:v>
                      </c:pt>
                      <c:pt idx="6">
                        <c:v>7186.1580000000004</c:v>
                      </c:pt>
                      <c:pt idx="7">
                        <c:v>6941.0619999999999</c:v>
                      </c:pt>
                      <c:pt idx="8">
                        <c:v>6930.6509999999998</c:v>
                      </c:pt>
                      <c:pt idx="9">
                        <c:v>6244.6880000000001</c:v>
                      </c:pt>
                      <c:pt idx="10">
                        <c:v>6280</c:v>
                      </c:pt>
                      <c:pt idx="11">
                        <c:v>6238.3119999999999</c:v>
                      </c:pt>
                    </c:numCache>
                  </c:numRef>
                </c:val>
                <c:extLst xmlns:c15="http://schemas.microsoft.com/office/drawing/2012/chart">
                  <c:ext xmlns:c16="http://schemas.microsoft.com/office/drawing/2014/chart" uri="{C3380CC4-5D6E-409C-BE32-E72D297353CC}">
                    <c16:uniqueId val="{00000012-D0F8-45E9-87DC-784E07BB88EF}"/>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T.10!$A$26:$B$26</c15:sqref>
                        </c15:formulaRef>
                      </c:ext>
                    </c:extLst>
                    <c:strCache>
                      <c:ptCount val="2"/>
                      <c:pt idx="0">
                        <c:v>20</c:v>
                      </c:pt>
                      <c:pt idx="1">
                        <c:v>Residuos municipales (residuos domésticos y residuos asimilables procedentes de los comercios, industrias e instituciones), incluidas las fracciones recogidas selectivamente</c:v>
                      </c:pt>
                    </c:strCache>
                  </c:strRef>
                </c:tx>
                <c:spPr>
                  <a:solidFill>
                    <a:schemeClr val="accent2">
                      <a:lumMod val="80000"/>
                    </a:schemeClr>
                  </a:solidFill>
                  <a:ln>
                    <a:noFill/>
                  </a:ln>
                  <a:effectLst/>
                </c:spPr>
                <c:invertIfNegative val="0"/>
                <c:cat>
                  <c:numRef>
                    <c:extLst xmlns:c15="http://schemas.microsoft.com/office/drawing/2012/chart">
                      <c:ext xmlns:c15="http://schemas.microsoft.com/office/drawing/2012/chart" uri="{02D57815-91ED-43cb-92C2-25804820EDAC}">
                        <c15:formulaRef>
                          <c15:sqref>T.10!$C$6:$N$6</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T.10!$C$26:$N$26</c15:sqref>
                        </c15:formulaRef>
                      </c:ext>
                    </c:extLst>
                    <c:numCache>
                      <c:formatCode>#,##0</c:formatCode>
                      <c:ptCount val="12"/>
                      <c:pt idx="0">
                        <c:v>340</c:v>
                      </c:pt>
                      <c:pt idx="1">
                        <c:v>741</c:v>
                      </c:pt>
                      <c:pt idx="2">
                        <c:v>313.92230000000001</c:v>
                      </c:pt>
                      <c:pt idx="3">
                        <c:v>416.04864000000003</c:v>
                      </c:pt>
                      <c:pt idx="4">
                        <c:v>2618.4512220000001</c:v>
                      </c:pt>
                      <c:pt idx="5">
                        <c:v>2069.5636799999997</c:v>
                      </c:pt>
                      <c:pt idx="6">
                        <c:v>1692.3524</c:v>
                      </c:pt>
                      <c:pt idx="7">
                        <c:v>2015.1880199999998</c:v>
                      </c:pt>
                      <c:pt idx="8">
                        <c:v>2618.4512220000001</c:v>
                      </c:pt>
                      <c:pt idx="9">
                        <c:v>2215.2777799999999</c:v>
                      </c:pt>
                      <c:pt idx="10">
                        <c:v>2540</c:v>
                      </c:pt>
                      <c:pt idx="11">
                        <c:v>2548.4347599999996</c:v>
                      </c:pt>
                    </c:numCache>
                  </c:numRef>
                </c:val>
                <c:extLst xmlns:c15="http://schemas.microsoft.com/office/drawing/2012/chart">
                  <c:ext xmlns:c16="http://schemas.microsoft.com/office/drawing/2014/chart" uri="{C3380CC4-5D6E-409C-BE32-E72D297353CC}">
                    <c16:uniqueId val="{00000013-D0F8-45E9-87DC-784E07BB88EF}"/>
                  </c:ext>
                </c:extLst>
              </c15:ser>
            </c15:filteredBarSeries>
          </c:ext>
        </c:extLst>
      </c:barChart>
      <c:catAx>
        <c:axId val="408926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8924880"/>
        <c:crosses val="autoZero"/>
        <c:auto val="1"/>
        <c:lblAlgn val="ctr"/>
        <c:lblOffset val="100"/>
        <c:noMultiLvlLbl val="0"/>
      </c:catAx>
      <c:valAx>
        <c:axId val="408924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8926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100" b="1">
                <a:latin typeface="Arial" panose="020B0604020202020204" pitchFamily="34" charset="0"/>
                <a:cs typeface="Arial" panose="020B0604020202020204" pitchFamily="34" charset="0"/>
              </a:rPr>
              <a:t>Recogida de Residuos de Aparatos Eléctricos y Electrónicos (RAEE). Año 2010.  (kilógramos)</a:t>
            </a:r>
          </a:p>
        </c:rich>
      </c:tx>
      <c:layout>
        <c:manualLayout>
          <c:xMode val="edge"/>
          <c:yMode val="edge"/>
          <c:x val="0.35968044619422573"/>
          <c:y val="1.38888888888888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12"/>
          <c:order val="12"/>
          <c:tx>
            <c:strRef>
              <c:f>T.11!$A$15</c:f>
              <c:strCache>
                <c:ptCount val="1"/>
                <c:pt idx="0">
                  <c:v>TOTAL</c:v>
                </c:pt>
              </c:strCache>
            </c:strRef>
          </c:tx>
          <c:spPr>
            <a:solidFill>
              <a:schemeClr val="accent1">
                <a:lumMod val="80000"/>
                <a:lumOff val="20000"/>
              </a:schemeClr>
            </a:solidFill>
            <a:ln>
              <a:noFill/>
            </a:ln>
            <a:effectLst/>
          </c:spPr>
          <c:invertIfNegative val="0"/>
          <c:cat>
            <c:numRef>
              <c:f>T.11!$B$2:$M$2</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T.11!$B$15:$M$15</c:f>
              <c:numCache>
                <c:formatCode>_-* #,##0.00_-;\-* #,##0.00_-;_-* "-"??_-;_-@_-</c:formatCode>
                <c:ptCount val="12"/>
                <c:pt idx="0">
                  <c:v>12026696.1028</c:v>
                </c:pt>
                <c:pt idx="1">
                  <c:v>10803913.9</c:v>
                </c:pt>
                <c:pt idx="2">
                  <c:v>9197629.0140000004</c:v>
                </c:pt>
                <c:pt idx="3">
                  <c:v>7531177.7399999993</c:v>
                </c:pt>
                <c:pt idx="4">
                  <c:v>10346170</c:v>
                </c:pt>
                <c:pt idx="5">
                  <c:v>4981956.0045789918</c:v>
                </c:pt>
                <c:pt idx="6">
                  <c:v>6366900</c:v>
                </c:pt>
                <c:pt idx="7">
                  <c:v>8751285.3990000021</c:v>
                </c:pt>
                <c:pt idx="8">
                  <c:v>10343546.126356179</c:v>
                </c:pt>
                <c:pt idx="9">
                  <c:v>10265830</c:v>
                </c:pt>
                <c:pt idx="10">
                  <c:v>12346170</c:v>
                </c:pt>
                <c:pt idx="11">
                  <c:v>12243000</c:v>
                </c:pt>
              </c:numCache>
            </c:numRef>
          </c:val>
          <c:extLst>
            <c:ext xmlns:c16="http://schemas.microsoft.com/office/drawing/2014/chart" uri="{C3380CC4-5D6E-409C-BE32-E72D297353CC}">
              <c16:uniqueId val="{0000000C-615F-4D9A-AE0D-D610D2B0E22B}"/>
            </c:ext>
          </c:extLst>
        </c:ser>
        <c:dLbls>
          <c:showLegendKey val="0"/>
          <c:showVal val="0"/>
          <c:showCatName val="0"/>
          <c:showSerName val="0"/>
          <c:showPercent val="0"/>
          <c:showBubbleSize val="0"/>
        </c:dLbls>
        <c:gapWidth val="219"/>
        <c:overlap val="-27"/>
        <c:axId val="517867736"/>
        <c:axId val="517868064"/>
        <c:extLst>
          <c:ext xmlns:c15="http://schemas.microsoft.com/office/drawing/2012/chart" uri="{02D57815-91ED-43cb-92C2-25804820EDAC}">
            <c15:filteredBarSeries>
              <c15:ser>
                <c:idx val="0"/>
                <c:order val="0"/>
                <c:tx>
                  <c:strRef>
                    <c:extLst>
                      <c:ext uri="{02D57815-91ED-43cb-92C2-25804820EDAC}">
                        <c15:formulaRef>
                          <c15:sqref>T.11!$A$3</c15:sqref>
                        </c15:formulaRef>
                      </c:ext>
                    </c:extLst>
                    <c:strCache>
                      <c:ptCount val="1"/>
                      <c:pt idx="0">
                        <c:v>1. Grandes electrodomésticos</c:v>
                      </c:pt>
                    </c:strCache>
                  </c:strRef>
                </c:tx>
                <c:spPr>
                  <a:solidFill>
                    <a:schemeClr val="accent1"/>
                  </a:solidFill>
                  <a:ln>
                    <a:noFill/>
                  </a:ln>
                  <a:effectLst/>
                </c:spPr>
                <c:invertIfNegative val="0"/>
                <c:cat>
                  <c:numRef>
                    <c:extLst>
                      <c:ex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uri="{02D57815-91ED-43cb-92C2-25804820EDAC}">
                        <c15:formulaRef>
                          <c15:sqref>T.11!$B$3:$M$3</c15:sqref>
                        </c15:formulaRef>
                      </c:ext>
                    </c:extLst>
                    <c:numCache>
                      <c:formatCode>_-* #,##0.00_-;\-* #,##0.00_-;_-* "-"??_-;_-@_-</c:formatCode>
                      <c:ptCount val="12"/>
                      <c:pt idx="0">
                        <c:v>8828498.468646057</c:v>
                      </c:pt>
                      <c:pt idx="1">
                        <c:v>7613632.9999999991</c:v>
                      </c:pt>
                      <c:pt idx="2">
                        <c:v>6641775.0000000009</c:v>
                      </c:pt>
                      <c:pt idx="3">
                        <c:v>5760200.9999999991</c:v>
                      </c:pt>
                      <c:pt idx="4">
                        <c:v>6210110</c:v>
                      </c:pt>
                      <c:pt idx="5">
                        <c:v>2935844.9404033986</c:v>
                      </c:pt>
                      <c:pt idx="6">
                        <c:v>4290800</c:v>
                      </c:pt>
                      <c:pt idx="7">
                        <c:v>5544572.9421534315</c:v>
                      </c:pt>
                      <c:pt idx="8">
                        <c:v>6210110.6229095533</c:v>
                      </c:pt>
                      <c:pt idx="9">
                        <c:v>5172000</c:v>
                      </c:pt>
                      <c:pt idx="10">
                        <c:v>5995010</c:v>
                      </c:pt>
                      <c:pt idx="11">
                        <c:v>6372000</c:v>
                      </c:pt>
                    </c:numCache>
                  </c:numRef>
                </c:val>
                <c:extLst>
                  <c:ext xmlns:c16="http://schemas.microsoft.com/office/drawing/2014/chart" uri="{C3380CC4-5D6E-409C-BE32-E72D297353CC}">
                    <c16:uniqueId val="{00000000-615F-4D9A-AE0D-D610D2B0E22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T.11!$A$4</c15:sqref>
                        </c15:formulaRef>
                      </c:ext>
                    </c:extLst>
                    <c:strCache>
                      <c:ptCount val="1"/>
                      <c:pt idx="0">
                        <c:v>2. Pequeños electrodomésticos y aparatos</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T.11!$B$4:$N$4</c15:sqref>
                        </c15:formulaRef>
                      </c:ext>
                    </c:extLst>
                    <c:numCache>
                      <c:formatCode>_-* #,##0.00_-;\-* #,##0.00_-;_-* "-"??_-;_-@_-</c:formatCode>
                      <c:ptCount val="13"/>
                      <c:pt idx="0">
                        <c:v>1078137.6899785565</c:v>
                      </c:pt>
                      <c:pt idx="1">
                        <c:v>1222790</c:v>
                      </c:pt>
                      <c:pt idx="2">
                        <c:v>706657.32</c:v>
                      </c:pt>
                      <c:pt idx="3">
                        <c:v>391836.99</c:v>
                      </c:pt>
                      <c:pt idx="4">
                        <c:v>565190</c:v>
                      </c:pt>
                      <c:pt idx="5">
                        <c:v>524073.30177120387</c:v>
                      </c:pt>
                      <c:pt idx="6">
                        <c:v>640350</c:v>
                      </c:pt>
                      <c:pt idx="7">
                        <c:v>780355.29125906876</c:v>
                      </c:pt>
                      <c:pt idx="8">
                        <c:v>565188.7569459168</c:v>
                      </c:pt>
                      <c:pt idx="9">
                        <c:v>2207960</c:v>
                      </c:pt>
                      <c:pt idx="10">
                        <c:v>3070200</c:v>
                      </c:pt>
                      <c:pt idx="11" formatCode="0.00">
                        <c:v>2355000</c:v>
                      </c:pt>
                    </c:numCache>
                  </c:numRef>
                </c:val>
                <c:extLst xmlns:c15="http://schemas.microsoft.com/office/drawing/2012/chart">
                  <c:ext xmlns:c16="http://schemas.microsoft.com/office/drawing/2014/chart" uri="{C3380CC4-5D6E-409C-BE32-E72D297353CC}">
                    <c16:uniqueId val="{00000001-615F-4D9A-AE0D-D610D2B0E22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T.11!$A$5</c15:sqref>
                        </c15:formulaRef>
                      </c:ext>
                    </c:extLst>
                    <c:strCache>
                      <c:ptCount val="1"/>
                      <c:pt idx="0">
                        <c:v>3. Equipos de informática y telecomunicaciones</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T.11!$B$5:$M$5</c15:sqref>
                        </c15:formulaRef>
                      </c:ext>
                    </c:extLst>
                    <c:numCache>
                      <c:formatCode>_-* #,##0.00_-;\-* #,##0.00_-;_-* "-"??_-;_-@_-</c:formatCode>
                      <c:ptCount val="12"/>
                      <c:pt idx="0">
                        <c:v>610215.41343968664</c:v>
                      </c:pt>
                      <c:pt idx="1">
                        <c:v>521580</c:v>
                      </c:pt>
                      <c:pt idx="2">
                        <c:v>603357.65</c:v>
                      </c:pt>
                      <c:pt idx="3">
                        <c:v>443347.56</c:v>
                      </c:pt>
                      <c:pt idx="4">
                        <c:v>1089000</c:v>
                      </c:pt>
                      <c:pt idx="5">
                        <c:v>523039.14456976257</c:v>
                      </c:pt>
                      <c:pt idx="6">
                        <c:v>452400</c:v>
                      </c:pt>
                      <c:pt idx="7">
                        <c:v>483811.32580376358</c:v>
                      </c:pt>
                      <c:pt idx="8">
                        <c:v>1089138.432765984</c:v>
                      </c:pt>
                      <c:pt idx="9">
                        <c:v>318630</c:v>
                      </c:pt>
                      <c:pt idx="10">
                        <c:v>222700</c:v>
                      </c:pt>
                      <c:pt idx="11">
                        <c:v>351000</c:v>
                      </c:pt>
                    </c:numCache>
                  </c:numRef>
                </c:val>
                <c:extLst xmlns:c15="http://schemas.microsoft.com/office/drawing/2012/chart">
                  <c:ext xmlns:c16="http://schemas.microsoft.com/office/drawing/2014/chart" uri="{C3380CC4-5D6E-409C-BE32-E72D297353CC}">
                    <c16:uniqueId val="{00000002-615F-4D9A-AE0D-D610D2B0E22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T.11!$A$6</c15:sqref>
                        </c15:formulaRef>
                      </c:ext>
                    </c:extLst>
                    <c:strCache>
                      <c:ptCount val="1"/>
                      <c:pt idx="0">
                        <c:v>4. Electrónica consumo</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T.11!$B$6:$M$6</c15:sqref>
                        </c15:formulaRef>
                      </c:ext>
                    </c:extLst>
                    <c:numCache>
                      <c:formatCode>_-* #,##0.00_-;\-* #,##0.00_-;_-* "-"??_-;_-@_-</c:formatCode>
                      <c:ptCount val="12"/>
                      <c:pt idx="0">
                        <c:v>904825.56446684361</c:v>
                      </c:pt>
                      <c:pt idx="1">
                        <c:v>757423</c:v>
                      </c:pt>
                      <c:pt idx="2">
                        <c:v>687186.07</c:v>
                      </c:pt>
                      <c:pt idx="3">
                        <c:v>588738.29</c:v>
                      </c:pt>
                      <c:pt idx="4">
                        <c:v>946820</c:v>
                      </c:pt>
                      <c:pt idx="5">
                        <c:v>483146.05026868533</c:v>
                      </c:pt>
                      <c:pt idx="6">
                        <c:v>624949.99999999988</c:v>
                      </c:pt>
                      <c:pt idx="7">
                        <c:v>969721.61081597768</c:v>
                      </c:pt>
                      <c:pt idx="8">
                        <c:v>943815.79927700211</c:v>
                      </c:pt>
                      <c:pt idx="9">
                        <c:v>0</c:v>
                      </c:pt>
                      <c:pt idx="10">
                        <c:v>0</c:v>
                      </c:pt>
                    </c:numCache>
                  </c:numRef>
                </c:val>
                <c:extLst xmlns:c15="http://schemas.microsoft.com/office/drawing/2012/chart">
                  <c:ext xmlns:c16="http://schemas.microsoft.com/office/drawing/2014/chart" uri="{C3380CC4-5D6E-409C-BE32-E72D297353CC}">
                    <c16:uniqueId val="{00000003-615F-4D9A-AE0D-D610D2B0E22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T.11!$A$7</c15:sqref>
                        </c15:formulaRef>
                      </c:ext>
                    </c:extLst>
                    <c:strCache>
                      <c:ptCount val="1"/>
                      <c:pt idx="0">
                        <c:v>5. Alumbrado</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T.11!$B$7:$M$7</c15:sqref>
                        </c15:formulaRef>
                      </c:ext>
                    </c:extLst>
                    <c:numCache>
                      <c:formatCode>_-* #,##0.00_-;\-* #,##0.00_-;_-* "-"??_-;_-@_-</c:formatCode>
                      <c:ptCount val="12"/>
                      <c:pt idx="0">
                        <c:v>83111.14</c:v>
                      </c:pt>
                      <c:pt idx="1">
                        <c:v>86395</c:v>
                      </c:pt>
                      <c:pt idx="2">
                        <c:v>93785</c:v>
                      </c:pt>
                      <c:pt idx="3">
                        <c:v>135835.73000000001</c:v>
                      </c:pt>
                      <c:pt idx="4">
                        <c:v>813720</c:v>
                      </c:pt>
                      <c:pt idx="5">
                        <c:v>241608.70642039998</c:v>
                      </c:pt>
                      <c:pt idx="6">
                        <c:v>221060</c:v>
                      </c:pt>
                      <c:pt idx="7">
                        <c:v>550597.50300745445</c:v>
                      </c:pt>
                      <c:pt idx="8">
                        <c:v>813969.73500099999</c:v>
                      </c:pt>
                      <c:pt idx="9">
                        <c:v>95340</c:v>
                      </c:pt>
                      <c:pt idx="10">
                        <c:v>73880</c:v>
                      </c:pt>
                      <c:pt idx="11">
                        <c:v>104000</c:v>
                      </c:pt>
                    </c:numCache>
                  </c:numRef>
                </c:val>
                <c:extLst xmlns:c15="http://schemas.microsoft.com/office/drawing/2012/chart">
                  <c:ext xmlns:c16="http://schemas.microsoft.com/office/drawing/2014/chart" uri="{C3380CC4-5D6E-409C-BE32-E72D297353CC}">
                    <c16:uniqueId val="{00000004-615F-4D9A-AE0D-D610D2B0E22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T.11!$A$8</c15:sqref>
                        </c15:formulaRef>
                      </c:ext>
                    </c:extLst>
                    <c:strCache>
                      <c:ptCount val="1"/>
                      <c:pt idx="0">
                        <c:v>6  Herramientas</c:v>
                      </c:pt>
                    </c:strCache>
                  </c:strRef>
                </c:tx>
                <c:spPr>
                  <a:solidFill>
                    <a:schemeClr val="accent6"/>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T.11!$B$8:$M$8</c15:sqref>
                        </c15:formulaRef>
                      </c:ext>
                    </c:extLst>
                    <c:numCache>
                      <c:formatCode>_-* #,##0.00_-;\-* #,##0.00_-;_-* "-"??_-;_-@_-</c:formatCode>
                      <c:ptCount val="12"/>
                      <c:pt idx="0">
                        <c:v>293881.84697946033</c:v>
                      </c:pt>
                      <c:pt idx="1">
                        <c:v>353374</c:v>
                      </c:pt>
                      <c:pt idx="2">
                        <c:v>213520.86</c:v>
                      </c:pt>
                      <c:pt idx="3">
                        <c:v>29212.6</c:v>
                      </c:pt>
                      <c:pt idx="4">
                        <c:v>540550</c:v>
                      </c:pt>
                      <c:pt idx="5">
                        <c:v>52546.162107628224</c:v>
                      </c:pt>
                      <c:pt idx="6">
                        <c:v>9000</c:v>
                      </c:pt>
                      <c:pt idx="7">
                        <c:v>182004.94113629736</c:v>
                      </c:pt>
                      <c:pt idx="8">
                        <c:v>540546.25723312516</c:v>
                      </c:pt>
                      <c:pt idx="9">
                        <c:v>0</c:v>
                      </c:pt>
                      <c:pt idx="10">
                        <c:v>0</c:v>
                      </c:pt>
                    </c:numCache>
                  </c:numRef>
                </c:val>
                <c:extLst xmlns:c15="http://schemas.microsoft.com/office/drawing/2012/chart">
                  <c:ext xmlns:c16="http://schemas.microsoft.com/office/drawing/2014/chart" uri="{C3380CC4-5D6E-409C-BE32-E72D297353CC}">
                    <c16:uniqueId val="{00000005-615F-4D9A-AE0D-D610D2B0E22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T.11!$A$9</c15:sqref>
                        </c15:formulaRef>
                      </c:ext>
                    </c:extLst>
                    <c:strCache>
                      <c:ptCount val="1"/>
                      <c:pt idx="0">
                        <c:v>7. Juguetes o equipos deportivos</c:v>
                      </c:pt>
                    </c:strCache>
                  </c:strRef>
                </c:tx>
                <c:spPr>
                  <a:solidFill>
                    <a:schemeClr val="accent1">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T.11!$B$9:$M$9</c15:sqref>
                        </c15:formulaRef>
                      </c:ext>
                    </c:extLst>
                    <c:numCache>
                      <c:formatCode>_-* #,##0.00_-;\-* #,##0.00_-;_-* "-"??_-;_-@_-</c:formatCode>
                      <c:ptCount val="12"/>
                      <c:pt idx="0">
                        <c:v>206999.28874334652</c:v>
                      </c:pt>
                      <c:pt idx="1">
                        <c:v>232222</c:v>
                      </c:pt>
                      <c:pt idx="2">
                        <c:v>226313.47</c:v>
                      </c:pt>
                      <c:pt idx="3">
                        <c:v>146959.60999999999</c:v>
                      </c:pt>
                      <c:pt idx="4">
                        <c:v>142600</c:v>
                      </c:pt>
                      <c:pt idx="5">
                        <c:v>87034.905059327517</c:v>
                      </c:pt>
                      <c:pt idx="6">
                        <c:v>94500</c:v>
                      </c:pt>
                      <c:pt idx="7">
                        <c:v>120364.66006841716</c:v>
                      </c:pt>
                      <c:pt idx="8">
                        <c:v>142599.62522231948</c:v>
                      </c:pt>
                      <c:pt idx="9">
                        <c:v>0</c:v>
                      </c:pt>
                      <c:pt idx="10">
                        <c:v>0</c:v>
                      </c:pt>
                    </c:numCache>
                  </c:numRef>
                </c:val>
                <c:extLst xmlns:c15="http://schemas.microsoft.com/office/drawing/2012/chart">
                  <c:ext xmlns:c16="http://schemas.microsoft.com/office/drawing/2014/chart" uri="{C3380CC4-5D6E-409C-BE32-E72D297353CC}">
                    <c16:uniqueId val="{00000006-615F-4D9A-AE0D-D610D2B0E22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T.11!$A$10</c15:sqref>
                        </c15:formulaRef>
                      </c:ext>
                    </c:extLst>
                    <c:strCache>
                      <c:ptCount val="1"/>
                      <c:pt idx="0">
                        <c:v>8. Aparatos médicos</c:v>
                      </c:pt>
                    </c:strCache>
                  </c:strRef>
                </c:tx>
                <c:spPr>
                  <a:solidFill>
                    <a:schemeClr val="accent2">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T.11!$B$10:$M$10</c15:sqref>
                        </c15:formulaRef>
                      </c:ext>
                    </c:extLst>
                    <c:numCache>
                      <c:formatCode>_-* #,##0.00_-;\-* #,##0.00_-;_-* "-"??_-;_-@_-</c:formatCode>
                      <c:ptCount val="12"/>
                      <c:pt idx="0">
                        <c:v>16956.682379132384</c:v>
                      </c:pt>
                      <c:pt idx="1">
                        <c:v>8712.9</c:v>
                      </c:pt>
                      <c:pt idx="2">
                        <c:v>18927.044000000002</c:v>
                      </c:pt>
                      <c:pt idx="3">
                        <c:v>3795</c:v>
                      </c:pt>
                      <c:pt idx="4">
                        <c:v>16480</c:v>
                      </c:pt>
                      <c:pt idx="5">
                        <c:v>9073.0701507914946</c:v>
                      </c:pt>
                      <c:pt idx="6">
                        <c:v>9969.9999999999982</c:v>
                      </c:pt>
                      <c:pt idx="7">
                        <c:v>22675.636531630073</c:v>
                      </c:pt>
                      <c:pt idx="8">
                        <c:v>16479.478083540489</c:v>
                      </c:pt>
                      <c:pt idx="9">
                        <c:v>0</c:v>
                      </c:pt>
                      <c:pt idx="10">
                        <c:v>0</c:v>
                      </c:pt>
                    </c:numCache>
                  </c:numRef>
                </c:val>
                <c:extLst xmlns:c15="http://schemas.microsoft.com/office/drawing/2012/chart">
                  <c:ext xmlns:c16="http://schemas.microsoft.com/office/drawing/2014/chart" uri="{C3380CC4-5D6E-409C-BE32-E72D297353CC}">
                    <c16:uniqueId val="{00000007-615F-4D9A-AE0D-D610D2B0E22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T.11!$A$11</c15:sqref>
                        </c15:formulaRef>
                      </c:ext>
                    </c:extLst>
                    <c:strCache>
                      <c:ptCount val="1"/>
                      <c:pt idx="0">
                        <c:v>9. Instrumentos de vigilancia y control</c:v>
                      </c:pt>
                    </c:strCache>
                  </c:strRef>
                </c:tx>
                <c:spPr>
                  <a:solidFill>
                    <a:schemeClr val="accent3">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T.11!$B$11:$M$11</c15:sqref>
                        </c15:formulaRef>
                      </c:ext>
                    </c:extLst>
                    <c:numCache>
                      <c:formatCode>_-* #,##0.00_-;\-* #,##0.00_-;_-* "-"??_-;_-@_-</c:formatCode>
                      <c:ptCount val="12"/>
                      <c:pt idx="0">
                        <c:v>4070.0081669167671</c:v>
                      </c:pt>
                      <c:pt idx="1">
                        <c:v>7784</c:v>
                      </c:pt>
                      <c:pt idx="2">
                        <c:v>6106.6</c:v>
                      </c:pt>
                      <c:pt idx="3">
                        <c:v>3330.96</c:v>
                      </c:pt>
                      <c:pt idx="4">
                        <c:v>14300</c:v>
                      </c:pt>
                      <c:pt idx="5">
                        <c:v>15139.293827794882</c:v>
                      </c:pt>
                      <c:pt idx="6">
                        <c:v>12200</c:v>
                      </c:pt>
                      <c:pt idx="7">
                        <c:v>67383.434491246837</c:v>
                      </c:pt>
                      <c:pt idx="8">
                        <c:v>14296.418917737346</c:v>
                      </c:pt>
                      <c:pt idx="9">
                        <c:v>0</c:v>
                      </c:pt>
                      <c:pt idx="10">
                        <c:v>0</c:v>
                      </c:pt>
                    </c:numCache>
                  </c:numRef>
                </c:val>
                <c:extLst xmlns:c15="http://schemas.microsoft.com/office/drawing/2012/chart">
                  <c:ext xmlns:c16="http://schemas.microsoft.com/office/drawing/2014/chart" uri="{C3380CC4-5D6E-409C-BE32-E72D297353CC}">
                    <c16:uniqueId val="{00000008-615F-4D9A-AE0D-D610D2B0E22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T.11!$A$12</c15:sqref>
                        </c15:formulaRef>
                      </c:ext>
                    </c:extLst>
                    <c:strCache>
                      <c:ptCount val="1"/>
                      <c:pt idx="0">
                        <c:v>10. Máquinas expendedoras</c:v>
                      </c:pt>
                    </c:strCache>
                  </c:strRef>
                </c:tx>
                <c:spPr>
                  <a:solidFill>
                    <a:schemeClr val="accent4">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T.11!$B$12:$M$12</c15:sqref>
                        </c15:formulaRef>
                      </c:ext>
                    </c:extLst>
                    <c:numCache>
                      <c:formatCode>_-* #,##0.00_-;\-* #,##0.00_-;_-* "-"??_-;_-@_-</c:formatCode>
                      <c:ptCount val="12"/>
                      <c:pt idx="0">
                        <c:v>0</c:v>
                      </c:pt>
                      <c:pt idx="1">
                        <c:v>0</c:v>
                      </c:pt>
                      <c:pt idx="2">
                        <c:v>0</c:v>
                      </c:pt>
                      <c:pt idx="3">
                        <c:v>27920</c:v>
                      </c:pt>
                      <c:pt idx="4">
                        <c:v>7400</c:v>
                      </c:pt>
                      <c:pt idx="5">
                        <c:v>110450.43</c:v>
                      </c:pt>
                      <c:pt idx="6">
                        <c:v>11670</c:v>
                      </c:pt>
                      <c:pt idx="7">
                        <c:v>29798.053732713299</c:v>
                      </c:pt>
                      <c:pt idx="8">
                        <c:v>7401</c:v>
                      </c:pt>
                      <c:pt idx="9">
                        <c:v>0</c:v>
                      </c:pt>
                      <c:pt idx="10">
                        <c:v>0</c:v>
                      </c:pt>
                    </c:numCache>
                  </c:numRef>
                </c:val>
                <c:extLst xmlns:c15="http://schemas.microsoft.com/office/drawing/2012/chart">
                  <c:ext xmlns:c16="http://schemas.microsoft.com/office/drawing/2014/chart" uri="{C3380CC4-5D6E-409C-BE32-E72D297353CC}">
                    <c16:uniqueId val="{00000009-615F-4D9A-AE0D-D610D2B0E22B}"/>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T.11!$A$13</c15:sqref>
                        </c15:formulaRef>
                      </c:ext>
                    </c:extLst>
                    <c:strCache>
                      <c:ptCount val="1"/>
                      <c:pt idx="0">
                        <c:v>11. Aparatos fotovoltáicos</c:v>
                      </c:pt>
                    </c:strCache>
                  </c:strRef>
                </c:tx>
                <c:spPr>
                  <a:solidFill>
                    <a:schemeClr val="accent5">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T.11!$B$13:$M$13</c15:sqref>
                        </c15:formulaRef>
                      </c:ext>
                    </c:extLst>
                    <c:numCache>
                      <c:formatCode>_-* #,##0.00_-;\-* #,##0.00_-;_-* "-"??_-;_-@_-</c:formatCode>
                      <c:ptCount val="12"/>
                      <c:pt idx="9">
                        <c:v>33100</c:v>
                      </c:pt>
                      <c:pt idx="10">
                        <c:v>186680</c:v>
                      </c:pt>
                      <c:pt idx="11">
                        <c:v>292000</c:v>
                      </c:pt>
                    </c:numCache>
                  </c:numRef>
                </c:val>
                <c:extLst xmlns:c15="http://schemas.microsoft.com/office/drawing/2012/chart">
                  <c:ext xmlns:c16="http://schemas.microsoft.com/office/drawing/2014/chart" uri="{C3380CC4-5D6E-409C-BE32-E72D297353CC}">
                    <c16:uniqueId val="{0000000A-615F-4D9A-AE0D-D610D2B0E22B}"/>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T.11!$A$14</c15:sqref>
                        </c15:formulaRef>
                      </c:ext>
                    </c:extLst>
                    <c:strCache>
                      <c:ptCount val="1"/>
                      <c:pt idx="0">
                        <c:v>12. Aparatos de intercambio de tempertura</c:v>
                      </c:pt>
                    </c:strCache>
                  </c:strRef>
                </c:tx>
                <c:spPr>
                  <a:solidFill>
                    <a:schemeClr val="accent6">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T.11!$B$2:$M$2</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T.11!$B$14:$M$14</c15:sqref>
                        </c15:formulaRef>
                      </c:ext>
                    </c:extLst>
                    <c:numCache>
                      <c:formatCode>_-* #,##0.00_-;\-* #,##0.00_-;_-* "-"??_-;_-@_-</c:formatCode>
                      <c:ptCount val="12"/>
                      <c:pt idx="9">
                        <c:v>2438800</c:v>
                      </c:pt>
                      <c:pt idx="10">
                        <c:v>2797700</c:v>
                      </c:pt>
                      <c:pt idx="11">
                        <c:v>2769000</c:v>
                      </c:pt>
                    </c:numCache>
                  </c:numRef>
                </c:val>
                <c:extLst xmlns:c15="http://schemas.microsoft.com/office/drawing/2012/chart">
                  <c:ext xmlns:c16="http://schemas.microsoft.com/office/drawing/2014/chart" uri="{C3380CC4-5D6E-409C-BE32-E72D297353CC}">
                    <c16:uniqueId val="{0000000B-615F-4D9A-AE0D-D610D2B0E22B}"/>
                  </c:ext>
                </c:extLst>
              </c15:ser>
            </c15:filteredBarSeries>
          </c:ext>
        </c:extLst>
      </c:barChart>
      <c:catAx>
        <c:axId val="51786773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Año</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517868064"/>
        <c:crosses val="autoZero"/>
        <c:auto val="1"/>
        <c:lblAlgn val="ctr"/>
        <c:lblOffset val="100"/>
        <c:noMultiLvlLbl val="0"/>
      </c:catAx>
      <c:valAx>
        <c:axId val="517868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Kilógramos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title>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17867736"/>
        <c:crosses val="autoZero"/>
        <c:crossBetween val="between"/>
      </c:valAx>
      <c:spPr>
        <a:noFill/>
        <a:ln>
          <a:noFill/>
        </a:ln>
        <a:effectLst/>
      </c:spPr>
    </c:plotArea>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b="1">
                <a:latin typeface="Arial" panose="020B0604020202020204" pitchFamily="34" charset="0"/>
                <a:cs typeface="Arial" panose="020B0604020202020204" pitchFamily="34" charset="0"/>
              </a:rPr>
              <a:t>Evolución de la recogida selectiva de pilas, acumuladores y baterias portátiles. Años 2004 a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T.12!$A$4</c:f>
              <c:strCache>
                <c:ptCount val="1"/>
                <c:pt idx="0">
                  <c:v>Kg/año</c:v>
                </c:pt>
              </c:strCache>
            </c:strRef>
          </c:tx>
          <c:spPr>
            <a:solidFill>
              <a:schemeClr val="accent3"/>
            </a:solidFill>
            <a:ln>
              <a:noFill/>
            </a:ln>
            <a:effectLst/>
          </c:spPr>
          <c:invertIfNegative val="0"/>
          <c:cat>
            <c:numRef>
              <c:f>T.12!$B$3:$S$3</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T.12!$B$4:$S$4</c:f>
              <c:numCache>
                <c:formatCode>_-* #,##0_-;\-* #,##0_-;_-* "-"??_-;_-@_-</c:formatCode>
                <c:ptCount val="18"/>
                <c:pt idx="0">
                  <c:v>109159</c:v>
                </c:pt>
                <c:pt idx="1">
                  <c:v>109200</c:v>
                </c:pt>
                <c:pt idx="2">
                  <c:v>123922</c:v>
                </c:pt>
                <c:pt idx="3">
                  <c:v>112594</c:v>
                </c:pt>
                <c:pt idx="4">
                  <c:v>116910</c:v>
                </c:pt>
                <c:pt idx="5">
                  <c:v>103057</c:v>
                </c:pt>
                <c:pt idx="6">
                  <c:v>79424</c:v>
                </c:pt>
                <c:pt idx="7">
                  <c:v>129915</c:v>
                </c:pt>
                <c:pt idx="8">
                  <c:v>110000</c:v>
                </c:pt>
                <c:pt idx="9" formatCode="#,##0.00">
                  <c:v>127400</c:v>
                </c:pt>
                <c:pt idx="10">
                  <c:v>97000</c:v>
                </c:pt>
                <c:pt idx="11">
                  <c:v>213000</c:v>
                </c:pt>
                <c:pt idx="12">
                  <c:v>141000</c:v>
                </c:pt>
                <c:pt idx="13">
                  <c:v>117000</c:v>
                </c:pt>
                <c:pt idx="14">
                  <c:v>109000</c:v>
                </c:pt>
                <c:pt idx="15">
                  <c:v>148000</c:v>
                </c:pt>
                <c:pt idx="16">
                  <c:v>141000</c:v>
                </c:pt>
                <c:pt idx="17">
                  <c:v>186100</c:v>
                </c:pt>
              </c:numCache>
            </c:numRef>
          </c:val>
          <c:extLst>
            <c:ext xmlns:c16="http://schemas.microsoft.com/office/drawing/2014/chart" uri="{C3380CC4-5D6E-409C-BE32-E72D297353CC}">
              <c16:uniqueId val="{00000000-0F5A-4AC1-A94D-5EA81A18A8DE}"/>
            </c:ext>
          </c:extLst>
        </c:ser>
        <c:dLbls>
          <c:showLegendKey val="0"/>
          <c:showVal val="0"/>
          <c:showCatName val="0"/>
          <c:showSerName val="0"/>
          <c:showPercent val="0"/>
          <c:showBubbleSize val="0"/>
        </c:dLbls>
        <c:gapWidth val="219"/>
        <c:overlap val="-27"/>
        <c:axId val="400156712"/>
        <c:axId val="400159992"/>
      </c:barChart>
      <c:catAx>
        <c:axId val="4001567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0159992"/>
        <c:crosses val="autoZero"/>
        <c:auto val="1"/>
        <c:lblAlgn val="ctr"/>
        <c:lblOffset val="100"/>
        <c:noMultiLvlLbl val="0"/>
      </c:catAx>
      <c:valAx>
        <c:axId val="400159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kilógramos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0156712"/>
        <c:crosses val="autoZero"/>
        <c:crossBetween val="between"/>
      </c:valAx>
      <c:spPr>
        <a:noFill/>
        <a:ln>
          <a:noFill/>
        </a:ln>
        <a:effectLst/>
      </c:spPr>
    </c:plotArea>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i="0" u="none" strike="noStrike" baseline="0">
                <a:effectLst/>
              </a:rPr>
              <a:t>Cantidad de residuos de envases fitosanitarios gestionados en Aragón. Kilógramos</a:t>
            </a:r>
            <a:r>
              <a:rPr lang="es-ES" sz="1400" b="0" i="0" u="none" strike="noStrike" baseline="0"/>
              <a:t> </a:t>
            </a:r>
            <a:endParaRPr lang="es-E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stacked"/>
        <c:varyColors val="0"/>
        <c:ser>
          <c:idx val="3"/>
          <c:order val="3"/>
          <c:tx>
            <c:strRef>
              <c:f>T.13!$A$9</c:f>
              <c:strCache>
                <c:ptCount val="1"/>
                <c:pt idx="0">
                  <c:v>TOTAL</c:v>
                </c:pt>
              </c:strCache>
            </c:strRef>
          </c:tx>
          <c:spPr>
            <a:solidFill>
              <a:schemeClr val="accent4"/>
            </a:solidFill>
            <a:ln>
              <a:noFill/>
            </a:ln>
            <a:effectLst/>
          </c:spPr>
          <c:invertIfNegative val="0"/>
          <c:cat>
            <c:numRef>
              <c:f>T.13!$B$5:$S$5</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T.13!$B$9:$S$9</c:f>
              <c:numCache>
                <c:formatCode>_-* #,##0_-;\-* #,##0_-;_-* "-"??_-;_-@_-</c:formatCode>
                <c:ptCount val="18"/>
                <c:pt idx="0">
                  <c:v>13590</c:v>
                </c:pt>
                <c:pt idx="1">
                  <c:v>37050</c:v>
                </c:pt>
                <c:pt idx="2">
                  <c:v>82590</c:v>
                </c:pt>
                <c:pt idx="3">
                  <c:v>120520</c:v>
                </c:pt>
                <c:pt idx="4">
                  <c:v>138720</c:v>
                </c:pt>
                <c:pt idx="5">
                  <c:v>126530</c:v>
                </c:pt>
                <c:pt idx="6">
                  <c:v>144610</c:v>
                </c:pt>
                <c:pt idx="7">
                  <c:v>153870</c:v>
                </c:pt>
                <c:pt idx="8">
                  <c:v>163710</c:v>
                </c:pt>
                <c:pt idx="9">
                  <c:v>228070</c:v>
                </c:pt>
                <c:pt idx="10">
                  <c:v>270620</c:v>
                </c:pt>
                <c:pt idx="11">
                  <c:v>278140</c:v>
                </c:pt>
                <c:pt idx="12">
                  <c:v>290490</c:v>
                </c:pt>
                <c:pt idx="13">
                  <c:v>302000</c:v>
                </c:pt>
                <c:pt idx="14">
                  <c:v>311000</c:v>
                </c:pt>
                <c:pt idx="15">
                  <c:v>310000</c:v>
                </c:pt>
                <c:pt idx="16">
                  <c:v>346000</c:v>
                </c:pt>
                <c:pt idx="17">
                  <c:v>351000</c:v>
                </c:pt>
              </c:numCache>
            </c:numRef>
          </c:val>
          <c:extLst xmlns:c15="http://schemas.microsoft.com/office/drawing/2012/chart">
            <c:ext xmlns:c16="http://schemas.microsoft.com/office/drawing/2014/chart" uri="{C3380CC4-5D6E-409C-BE32-E72D297353CC}">
              <c16:uniqueId val="{00000003-CC9C-419C-B440-919A2092A4DE}"/>
            </c:ext>
          </c:extLst>
        </c:ser>
        <c:dLbls>
          <c:showLegendKey val="0"/>
          <c:showVal val="0"/>
          <c:showCatName val="0"/>
          <c:showSerName val="0"/>
          <c:showPercent val="0"/>
          <c:showBubbleSize val="0"/>
        </c:dLbls>
        <c:gapWidth val="150"/>
        <c:overlap val="100"/>
        <c:axId val="509861368"/>
        <c:axId val="509873504"/>
        <c:extLst>
          <c:ext xmlns:c15="http://schemas.microsoft.com/office/drawing/2012/chart" uri="{02D57815-91ED-43cb-92C2-25804820EDAC}">
            <c15:filteredBarSeries>
              <c15:ser>
                <c:idx val="0"/>
                <c:order val="0"/>
                <c:tx>
                  <c:strRef>
                    <c:extLst>
                      <c:ext uri="{02D57815-91ED-43cb-92C2-25804820EDAC}">
                        <c15:formulaRef>
                          <c15:sqref>T.13!$A$6</c15:sqref>
                        </c15:formulaRef>
                      </c:ext>
                    </c:extLst>
                    <c:strCache>
                      <c:ptCount val="1"/>
                      <c:pt idx="0">
                        <c:v>Huesca</c:v>
                      </c:pt>
                    </c:strCache>
                  </c:strRef>
                </c:tx>
                <c:spPr>
                  <a:solidFill>
                    <a:srgbClr val="00B050"/>
                  </a:solidFill>
                  <a:ln>
                    <a:noFill/>
                  </a:ln>
                  <a:effectLst/>
                </c:spPr>
                <c:invertIfNegative val="0"/>
                <c:cat>
                  <c:numRef>
                    <c:extLst>
                      <c:ext uri="{02D57815-91ED-43cb-92C2-25804820EDAC}">
                        <c15:formulaRef>
                          <c15:sqref>T.13!$B$5:$S$5</c15:sqref>
                        </c15:formulaRef>
                      </c:ext>
                    </c:extLst>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extLst>
                      <c:ext uri="{02D57815-91ED-43cb-92C2-25804820EDAC}">
                        <c15:formulaRef>
                          <c15:sqref>T.13!$B$6:$S$6</c15:sqref>
                        </c15:formulaRef>
                      </c:ext>
                    </c:extLst>
                    <c:numCache>
                      <c:formatCode>_-* #,##0_-;\-* #,##0_-;_-* "-"??_-;_-@_-</c:formatCode>
                      <c:ptCount val="18"/>
                      <c:pt idx="0">
                        <c:v>4550</c:v>
                      </c:pt>
                      <c:pt idx="1">
                        <c:v>12760</c:v>
                      </c:pt>
                      <c:pt idx="2">
                        <c:v>36017</c:v>
                      </c:pt>
                      <c:pt idx="3">
                        <c:v>56680</c:v>
                      </c:pt>
                      <c:pt idx="4">
                        <c:v>60020</c:v>
                      </c:pt>
                      <c:pt idx="5">
                        <c:v>56500</c:v>
                      </c:pt>
                      <c:pt idx="6">
                        <c:v>66130</c:v>
                      </c:pt>
                      <c:pt idx="7">
                        <c:v>72940</c:v>
                      </c:pt>
                      <c:pt idx="8">
                        <c:v>74040</c:v>
                      </c:pt>
                      <c:pt idx="9">
                        <c:v>102820</c:v>
                      </c:pt>
                      <c:pt idx="10">
                        <c:v>129600</c:v>
                      </c:pt>
                      <c:pt idx="11">
                        <c:v>130200</c:v>
                      </c:pt>
                      <c:pt idx="12">
                        <c:v>133020</c:v>
                      </c:pt>
                      <c:pt idx="13" formatCode="#,##0">
                        <c:v>144000</c:v>
                      </c:pt>
                      <c:pt idx="14">
                        <c:v>149000</c:v>
                      </c:pt>
                      <c:pt idx="15">
                        <c:v>153000</c:v>
                      </c:pt>
                      <c:pt idx="16">
                        <c:v>164000</c:v>
                      </c:pt>
                    </c:numCache>
                  </c:numRef>
                </c:val>
                <c:extLst>
                  <c:ext xmlns:c16="http://schemas.microsoft.com/office/drawing/2014/chart" uri="{C3380CC4-5D6E-409C-BE32-E72D297353CC}">
                    <c16:uniqueId val="{00000000-CC9C-419C-B440-919A2092A4D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T.13!$A$7</c15:sqref>
                        </c15:formulaRef>
                      </c:ext>
                    </c:extLst>
                    <c:strCache>
                      <c:ptCount val="1"/>
                      <c:pt idx="0">
                        <c:v>Teruel</c:v>
                      </c:pt>
                    </c:strCache>
                  </c:strRef>
                </c:tx>
                <c:spPr>
                  <a:solidFill>
                    <a:schemeClr val="bg2">
                      <a:lumMod val="75000"/>
                    </a:schemeClr>
                  </a:solidFill>
                  <a:ln>
                    <a:noFill/>
                  </a:ln>
                  <a:effectLst/>
                </c:spPr>
                <c:invertIfNegative val="0"/>
                <c:cat>
                  <c:numRef>
                    <c:extLst xmlns:c15="http://schemas.microsoft.com/office/drawing/2012/chart">
                      <c:ext xmlns:c15="http://schemas.microsoft.com/office/drawing/2012/chart" uri="{02D57815-91ED-43cb-92C2-25804820EDAC}">
                        <c15:formulaRef>
                          <c15:sqref>T.13!$B$5:$S$5</c15:sqref>
                        </c15:formulaRef>
                      </c:ext>
                    </c:extLst>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extLst xmlns:c15="http://schemas.microsoft.com/office/drawing/2012/chart">
                      <c:ext xmlns:c15="http://schemas.microsoft.com/office/drawing/2012/chart" uri="{02D57815-91ED-43cb-92C2-25804820EDAC}">
                        <c15:formulaRef>
                          <c15:sqref>T.13!$B$7:$S$7</c15:sqref>
                        </c15:formulaRef>
                      </c:ext>
                    </c:extLst>
                    <c:numCache>
                      <c:formatCode>_-* #,##0_-;\-* #,##0_-;_-* "-"??_-;_-@_-</c:formatCode>
                      <c:ptCount val="18"/>
                      <c:pt idx="0">
                        <c:v>1440</c:v>
                      </c:pt>
                      <c:pt idx="1">
                        <c:v>989</c:v>
                      </c:pt>
                      <c:pt idx="2">
                        <c:v>2225</c:v>
                      </c:pt>
                      <c:pt idx="3">
                        <c:v>4550</c:v>
                      </c:pt>
                      <c:pt idx="4">
                        <c:v>5260</c:v>
                      </c:pt>
                      <c:pt idx="5">
                        <c:v>8160</c:v>
                      </c:pt>
                      <c:pt idx="6">
                        <c:v>8470</c:v>
                      </c:pt>
                      <c:pt idx="7">
                        <c:v>9130</c:v>
                      </c:pt>
                      <c:pt idx="8">
                        <c:v>9030</c:v>
                      </c:pt>
                      <c:pt idx="9">
                        <c:v>12770</c:v>
                      </c:pt>
                      <c:pt idx="10">
                        <c:v>14320</c:v>
                      </c:pt>
                      <c:pt idx="11">
                        <c:v>14120</c:v>
                      </c:pt>
                      <c:pt idx="12">
                        <c:v>14470</c:v>
                      </c:pt>
                      <c:pt idx="13" formatCode="#,##0">
                        <c:v>17000</c:v>
                      </c:pt>
                      <c:pt idx="14">
                        <c:v>17000</c:v>
                      </c:pt>
                      <c:pt idx="15">
                        <c:v>15000</c:v>
                      </c:pt>
                      <c:pt idx="16">
                        <c:v>18000</c:v>
                      </c:pt>
                    </c:numCache>
                  </c:numRef>
                </c:val>
                <c:extLst xmlns:c15="http://schemas.microsoft.com/office/drawing/2012/chart">
                  <c:ext xmlns:c16="http://schemas.microsoft.com/office/drawing/2014/chart" uri="{C3380CC4-5D6E-409C-BE32-E72D297353CC}">
                    <c16:uniqueId val="{00000001-CC9C-419C-B440-919A2092A4D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T.13!$A$8</c15:sqref>
                        </c15:formulaRef>
                      </c:ext>
                    </c:extLst>
                    <c:strCache>
                      <c:ptCount val="1"/>
                      <c:pt idx="0">
                        <c:v>Zaragoza</c:v>
                      </c:pt>
                    </c:strCache>
                  </c:strRef>
                </c:tx>
                <c:spPr>
                  <a:solidFill>
                    <a:srgbClr val="FF0000"/>
                  </a:solidFill>
                  <a:ln>
                    <a:noFill/>
                  </a:ln>
                  <a:effectLst/>
                </c:spPr>
                <c:invertIfNegative val="0"/>
                <c:cat>
                  <c:numRef>
                    <c:extLst xmlns:c15="http://schemas.microsoft.com/office/drawing/2012/chart">
                      <c:ext xmlns:c15="http://schemas.microsoft.com/office/drawing/2012/chart" uri="{02D57815-91ED-43cb-92C2-25804820EDAC}">
                        <c15:formulaRef>
                          <c15:sqref>T.13!$B$5:$S$5</c15:sqref>
                        </c15:formulaRef>
                      </c:ext>
                    </c:extLst>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extLst xmlns:c15="http://schemas.microsoft.com/office/drawing/2012/chart">
                      <c:ext xmlns:c15="http://schemas.microsoft.com/office/drawing/2012/chart" uri="{02D57815-91ED-43cb-92C2-25804820EDAC}">
                        <c15:formulaRef>
                          <c15:sqref>T.13!$B$8:$S$8</c15:sqref>
                        </c15:formulaRef>
                      </c:ext>
                    </c:extLst>
                    <c:numCache>
                      <c:formatCode>_-* #,##0_-;\-* #,##0_-;_-* "-"??_-;_-@_-</c:formatCode>
                      <c:ptCount val="18"/>
                      <c:pt idx="0">
                        <c:v>7600</c:v>
                      </c:pt>
                      <c:pt idx="1">
                        <c:v>23301</c:v>
                      </c:pt>
                      <c:pt idx="2">
                        <c:v>44348</c:v>
                      </c:pt>
                      <c:pt idx="3">
                        <c:v>59290</c:v>
                      </c:pt>
                      <c:pt idx="4">
                        <c:v>73440</c:v>
                      </c:pt>
                      <c:pt idx="5">
                        <c:v>61870</c:v>
                      </c:pt>
                      <c:pt idx="6">
                        <c:v>70010</c:v>
                      </c:pt>
                      <c:pt idx="7">
                        <c:v>71800</c:v>
                      </c:pt>
                      <c:pt idx="8">
                        <c:v>80640</c:v>
                      </c:pt>
                      <c:pt idx="9">
                        <c:v>112480</c:v>
                      </c:pt>
                      <c:pt idx="10">
                        <c:v>126700</c:v>
                      </c:pt>
                      <c:pt idx="11">
                        <c:v>133820</c:v>
                      </c:pt>
                      <c:pt idx="12">
                        <c:v>143000</c:v>
                      </c:pt>
                      <c:pt idx="13" formatCode="#,##0">
                        <c:v>141000</c:v>
                      </c:pt>
                      <c:pt idx="14">
                        <c:v>145000</c:v>
                      </c:pt>
                      <c:pt idx="15">
                        <c:v>142000</c:v>
                      </c:pt>
                      <c:pt idx="16">
                        <c:v>164000</c:v>
                      </c:pt>
                    </c:numCache>
                  </c:numRef>
                </c:val>
                <c:extLst xmlns:c15="http://schemas.microsoft.com/office/drawing/2012/chart">
                  <c:ext xmlns:c16="http://schemas.microsoft.com/office/drawing/2014/chart" uri="{C3380CC4-5D6E-409C-BE32-E72D297353CC}">
                    <c16:uniqueId val="{00000002-CC9C-419C-B440-919A2092A4DE}"/>
                  </c:ext>
                </c:extLst>
              </c15:ser>
            </c15:filteredBarSeries>
          </c:ext>
        </c:extLst>
      </c:barChart>
      <c:catAx>
        <c:axId val="509861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509873504"/>
        <c:crosses val="autoZero"/>
        <c:auto val="1"/>
        <c:lblAlgn val="ctr"/>
        <c:lblOffset val="100"/>
        <c:noMultiLvlLbl val="0"/>
      </c:catAx>
      <c:valAx>
        <c:axId val="509873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kilógramos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509861368"/>
        <c:crosses val="autoZero"/>
        <c:crossBetween val="between"/>
      </c:valAx>
      <c:spPr>
        <a:noFill/>
        <a:ln>
          <a:noFill/>
        </a:ln>
        <a:effectLst/>
      </c:spPr>
    </c:plotArea>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Recogida de Neumáticos Fuera de Uso (NFU)</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stacked"/>
        <c:varyColors val="0"/>
        <c:ser>
          <c:idx val="3"/>
          <c:order val="3"/>
          <c:tx>
            <c:strRef>
              <c:f>T.14!$A$8</c:f>
              <c:strCache>
                <c:ptCount val="1"/>
                <c:pt idx="0">
                  <c:v>Total</c:v>
                </c:pt>
              </c:strCache>
            </c:strRef>
          </c:tx>
          <c:spPr>
            <a:solidFill>
              <a:schemeClr val="tx2"/>
            </a:solidFill>
            <a:ln>
              <a:noFill/>
            </a:ln>
            <a:effectLst/>
          </c:spPr>
          <c:invertIfNegative val="0"/>
          <c:cat>
            <c:numRef>
              <c:f>T.14!$B$4:$M$4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T.14!$B$8:$M$8</c:f>
              <c:numCache>
                <c:formatCode>#,##0</c:formatCode>
                <c:ptCount val="12"/>
                <c:pt idx="0">
                  <c:v>10242.374</c:v>
                </c:pt>
                <c:pt idx="1">
                  <c:v>9896.84</c:v>
                </c:pt>
                <c:pt idx="2">
                  <c:v>9018.85</c:v>
                </c:pt>
                <c:pt idx="3">
                  <c:v>8548.9279999999999</c:v>
                </c:pt>
                <c:pt idx="4">
                  <c:v>9558.0760000000009</c:v>
                </c:pt>
                <c:pt idx="5">
                  <c:v>9995.1139999999996</c:v>
                </c:pt>
                <c:pt idx="6">
                  <c:v>10263.74</c:v>
                </c:pt>
                <c:pt idx="7">
                  <c:v>10379.525</c:v>
                </c:pt>
                <c:pt idx="8">
                  <c:v>10907.77</c:v>
                </c:pt>
                <c:pt idx="9">
                  <c:v>11595.903</c:v>
                </c:pt>
                <c:pt idx="10">
                  <c:v>10259.471</c:v>
                </c:pt>
                <c:pt idx="11" formatCode="_-* #,##0_-;\-* #,##0_-;_-* &quot;-&quot;??_-;_-@_-">
                  <c:v>12918</c:v>
                </c:pt>
              </c:numCache>
            </c:numRef>
          </c:val>
          <c:extLst>
            <c:ext xmlns:c16="http://schemas.microsoft.com/office/drawing/2014/chart" uri="{C3380CC4-5D6E-409C-BE32-E72D297353CC}">
              <c16:uniqueId val="{00000003-792F-4B0D-9E42-F640A5883F60}"/>
            </c:ext>
          </c:extLst>
        </c:ser>
        <c:dLbls>
          <c:showLegendKey val="0"/>
          <c:showVal val="0"/>
          <c:showCatName val="0"/>
          <c:showSerName val="0"/>
          <c:showPercent val="0"/>
          <c:showBubbleSize val="0"/>
        </c:dLbls>
        <c:gapWidth val="150"/>
        <c:overlap val="100"/>
        <c:axId val="514069040"/>
        <c:axId val="514067728"/>
        <c:extLst>
          <c:ext xmlns:c15="http://schemas.microsoft.com/office/drawing/2012/chart" uri="{02D57815-91ED-43cb-92C2-25804820EDAC}">
            <c15:filteredBarSeries>
              <c15:ser>
                <c:idx val="0"/>
                <c:order val="0"/>
                <c:tx>
                  <c:strRef>
                    <c:extLst>
                      <c:ext uri="{02D57815-91ED-43cb-92C2-25804820EDAC}">
                        <c15:formulaRef>
                          <c15:sqref>T.14!$A$5</c15:sqref>
                        </c15:formulaRef>
                      </c:ext>
                    </c:extLst>
                    <c:strCache>
                      <c:ptCount val="1"/>
                      <c:pt idx="0">
                        <c:v>Huesca</c:v>
                      </c:pt>
                    </c:strCache>
                  </c:strRef>
                </c:tx>
                <c:spPr>
                  <a:solidFill>
                    <a:schemeClr val="accent1"/>
                  </a:solidFill>
                  <a:ln>
                    <a:noFill/>
                  </a:ln>
                  <a:effectLst/>
                </c:spPr>
                <c:invertIfNegative val="0"/>
                <c:cat>
                  <c:numRef>
                    <c:extLst>
                      <c:ext uri="{02D57815-91ED-43cb-92C2-25804820EDAC}">
                        <c15:formulaRef>
                          <c15:sqref>T.14!$B$4:$M$4</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uri="{02D57815-91ED-43cb-92C2-25804820EDAC}">
                        <c15:formulaRef>
                          <c15:sqref>T.14!$B$5:$M$5</c15:sqref>
                        </c15:formulaRef>
                      </c:ext>
                    </c:extLst>
                    <c:numCache>
                      <c:formatCode>_-* #,##0_-;\-* #,##0_-;_-* "-"??_-;_-@_-</c:formatCode>
                      <c:ptCount val="12"/>
                      <c:pt idx="0">
                        <c:v>2336.6859999999997</c:v>
                      </c:pt>
                      <c:pt idx="1">
                        <c:v>2203.2399999999998</c:v>
                      </c:pt>
                      <c:pt idx="2">
                        <c:v>2028.29</c:v>
                      </c:pt>
                      <c:pt idx="3">
                        <c:v>1967.432</c:v>
                      </c:pt>
                      <c:pt idx="4">
                        <c:v>2115.0920000000001</c:v>
                      </c:pt>
                      <c:pt idx="5">
                        <c:v>2260.058</c:v>
                      </c:pt>
                      <c:pt idx="6">
                        <c:v>2417.5070000000001</c:v>
                      </c:pt>
                      <c:pt idx="7">
                        <c:v>2324.3409999999999</c:v>
                      </c:pt>
                      <c:pt idx="8">
                        <c:v>2465.06</c:v>
                      </c:pt>
                      <c:pt idx="9">
                        <c:v>2593.5450000000001</c:v>
                      </c:pt>
                      <c:pt idx="10">
                        <c:v>2106.3589999999999</c:v>
                      </c:pt>
                      <c:pt idx="11">
                        <c:v>2939</c:v>
                      </c:pt>
                    </c:numCache>
                  </c:numRef>
                </c:val>
                <c:extLst>
                  <c:ext xmlns:c16="http://schemas.microsoft.com/office/drawing/2014/chart" uri="{C3380CC4-5D6E-409C-BE32-E72D297353CC}">
                    <c16:uniqueId val="{00000000-792F-4B0D-9E42-F640A5883F6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T.14!$A$6</c15:sqref>
                        </c15:formulaRef>
                      </c:ext>
                    </c:extLst>
                    <c:strCache>
                      <c:ptCount val="1"/>
                      <c:pt idx="0">
                        <c:v>Teruel</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T.14!$B$4:$M$4</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T.14!$B$6:$M$6</c15:sqref>
                        </c15:formulaRef>
                      </c:ext>
                    </c:extLst>
                    <c:numCache>
                      <c:formatCode>_-* #,##0_-;\-* #,##0_-;_-* "-"??_-;_-@_-</c:formatCode>
                      <c:ptCount val="12"/>
                      <c:pt idx="0">
                        <c:v>1406.52</c:v>
                      </c:pt>
                      <c:pt idx="1">
                        <c:v>1291.8899999999999</c:v>
                      </c:pt>
                      <c:pt idx="2">
                        <c:v>1186.3699999999999</c:v>
                      </c:pt>
                      <c:pt idx="3">
                        <c:v>1055.6369999999999</c:v>
                      </c:pt>
                      <c:pt idx="4">
                        <c:v>1260.3530000000001</c:v>
                      </c:pt>
                      <c:pt idx="5">
                        <c:v>1481.0709999999999</c:v>
                      </c:pt>
                      <c:pt idx="6">
                        <c:v>1401.183</c:v>
                      </c:pt>
                      <c:pt idx="7">
                        <c:v>1451.9299999999998</c:v>
                      </c:pt>
                      <c:pt idx="8">
                        <c:v>1504.6399999999999</c:v>
                      </c:pt>
                      <c:pt idx="9">
                        <c:v>1549.4960000000001</c:v>
                      </c:pt>
                      <c:pt idx="10">
                        <c:v>1395.2469999999998</c:v>
                      </c:pt>
                      <c:pt idx="11">
                        <c:v>1685</c:v>
                      </c:pt>
                    </c:numCache>
                  </c:numRef>
                </c:val>
                <c:extLst xmlns:c15="http://schemas.microsoft.com/office/drawing/2012/chart">
                  <c:ext xmlns:c16="http://schemas.microsoft.com/office/drawing/2014/chart" uri="{C3380CC4-5D6E-409C-BE32-E72D297353CC}">
                    <c16:uniqueId val="{00000001-792F-4B0D-9E42-F640A5883F6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T.14!$A$7</c15:sqref>
                        </c15:formulaRef>
                      </c:ext>
                    </c:extLst>
                    <c:strCache>
                      <c:ptCount val="1"/>
                      <c:pt idx="0">
                        <c:v>Zaragoza</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T.14!$B$4:$M$4</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T.14!$B$7:$M$7</c15:sqref>
                        </c15:formulaRef>
                      </c:ext>
                    </c:extLst>
                    <c:numCache>
                      <c:formatCode>_-* #,##0_-;\-* #,##0_-;_-* "-"??_-;_-@_-</c:formatCode>
                      <c:ptCount val="12"/>
                      <c:pt idx="0">
                        <c:v>6499.1679999999997</c:v>
                      </c:pt>
                      <c:pt idx="1">
                        <c:v>6401.71</c:v>
                      </c:pt>
                      <c:pt idx="2">
                        <c:v>5804.1900000000005</c:v>
                      </c:pt>
                      <c:pt idx="3">
                        <c:v>5525.8590000000004</c:v>
                      </c:pt>
                      <c:pt idx="4">
                        <c:v>6182.6310000000003</c:v>
                      </c:pt>
                      <c:pt idx="5">
                        <c:v>6253.9849999999997</c:v>
                      </c:pt>
                      <c:pt idx="6">
                        <c:v>6445.05</c:v>
                      </c:pt>
                      <c:pt idx="7">
                        <c:v>6603.2539999999999</c:v>
                      </c:pt>
                      <c:pt idx="8">
                        <c:v>6938.07</c:v>
                      </c:pt>
                      <c:pt idx="9">
                        <c:v>7452.8620000000001</c:v>
                      </c:pt>
                      <c:pt idx="10">
                        <c:v>6757.8649999999998</c:v>
                      </c:pt>
                      <c:pt idx="11">
                        <c:v>8294</c:v>
                      </c:pt>
                    </c:numCache>
                  </c:numRef>
                </c:val>
                <c:extLst xmlns:c15="http://schemas.microsoft.com/office/drawing/2012/chart">
                  <c:ext xmlns:c16="http://schemas.microsoft.com/office/drawing/2014/chart" uri="{C3380CC4-5D6E-409C-BE32-E72D297353CC}">
                    <c16:uniqueId val="{00000002-792F-4B0D-9E42-F640A5883F60}"/>
                  </c:ext>
                </c:extLst>
              </c15:ser>
            </c15:filteredBarSeries>
          </c:ext>
        </c:extLst>
      </c:barChart>
      <c:catAx>
        <c:axId val="5140690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14067728"/>
        <c:crosses val="autoZero"/>
        <c:auto val="1"/>
        <c:lblAlgn val="ctr"/>
        <c:lblOffset val="100"/>
        <c:noMultiLvlLbl val="0"/>
      </c:catAx>
      <c:valAx>
        <c:axId val="514067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Toneladas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14069040"/>
        <c:crosses val="autoZero"/>
        <c:crossBetween val="between"/>
      </c:valAx>
      <c:spPr>
        <a:noFill/>
        <a:ln>
          <a:noFill/>
        </a:ln>
        <a:effectLst/>
      </c:spPr>
    </c:plotArea>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50" b="1">
                <a:latin typeface="Arial" panose="020B0604020202020204" pitchFamily="34" charset="0"/>
                <a:cs typeface="Arial" panose="020B0604020202020204" pitchFamily="34" charset="0"/>
              </a:rPr>
              <a:t>Certificados de destrucción de vehículos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manualLayout>
          <c:layoutTarget val="inner"/>
          <c:xMode val="edge"/>
          <c:yMode val="edge"/>
          <c:x val="7.4985091357981787E-2"/>
          <c:y val="0.15319444444444447"/>
          <c:w val="0.8682317317148005"/>
          <c:h val="0.70236913094196562"/>
        </c:manualLayout>
      </c:layout>
      <c:barChart>
        <c:barDir val="col"/>
        <c:grouping val="clustered"/>
        <c:varyColors val="0"/>
        <c:ser>
          <c:idx val="0"/>
          <c:order val="0"/>
          <c:tx>
            <c:strRef>
              <c:f>T.15!$A$5</c:f>
              <c:strCache>
                <c:ptCount val="1"/>
                <c:pt idx="0">
                  <c:v>Certificados de destrucción</c:v>
                </c:pt>
              </c:strCache>
            </c:strRef>
          </c:tx>
          <c:spPr>
            <a:solidFill>
              <a:schemeClr val="accent1"/>
            </a:solidFill>
            <a:ln>
              <a:noFill/>
            </a:ln>
            <a:effectLst/>
          </c:spPr>
          <c:invertIfNegative val="0"/>
          <c:cat>
            <c:numRef>
              <c:f>T.15!$B$4:$S$4</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T.15!$B$5:$S$5</c:f>
              <c:numCache>
                <c:formatCode>_-* #,##0_-;\-* #,##0_-;_-* "-"??_-;_-@_-</c:formatCode>
                <c:ptCount val="18"/>
                <c:pt idx="0">
                  <c:v>20240</c:v>
                </c:pt>
                <c:pt idx="1">
                  <c:v>25000</c:v>
                </c:pt>
                <c:pt idx="2">
                  <c:v>30741</c:v>
                </c:pt>
                <c:pt idx="3">
                  <c:v>26803</c:v>
                </c:pt>
                <c:pt idx="4">
                  <c:v>20523</c:v>
                </c:pt>
                <c:pt idx="5">
                  <c:v>28825</c:v>
                </c:pt>
                <c:pt idx="6">
                  <c:v>24493</c:v>
                </c:pt>
                <c:pt idx="7">
                  <c:v>17469</c:v>
                </c:pt>
                <c:pt idx="8">
                  <c:v>16862</c:v>
                </c:pt>
                <c:pt idx="9">
                  <c:v>20272</c:v>
                </c:pt>
                <c:pt idx="10">
                  <c:v>20094</c:v>
                </c:pt>
                <c:pt idx="11">
                  <c:v>19266</c:v>
                </c:pt>
                <c:pt idx="12">
                  <c:v>16014</c:v>
                </c:pt>
                <c:pt idx="13">
                  <c:v>15937</c:v>
                </c:pt>
                <c:pt idx="14">
                  <c:v>18749</c:v>
                </c:pt>
                <c:pt idx="15">
                  <c:v>18862</c:v>
                </c:pt>
                <c:pt idx="16">
                  <c:v>17554</c:v>
                </c:pt>
                <c:pt idx="17">
                  <c:v>18681</c:v>
                </c:pt>
              </c:numCache>
            </c:numRef>
          </c:val>
          <c:extLst>
            <c:ext xmlns:c16="http://schemas.microsoft.com/office/drawing/2014/chart" uri="{C3380CC4-5D6E-409C-BE32-E72D297353CC}">
              <c16:uniqueId val="{00000000-AB26-4C47-854E-C62D66A513CF}"/>
            </c:ext>
          </c:extLst>
        </c:ser>
        <c:dLbls>
          <c:showLegendKey val="0"/>
          <c:showVal val="0"/>
          <c:showCatName val="0"/>
          <c:showSerName val="0"/>
          <c:showPercent val="0"/>
          <c:showBubbleSize val="0"/>
        </c:dLbls>
        <c:gapWidth val="219"/>
        <c:overlap val="-27"/>
        <c:axId val="597928904"/>
        <c:axId val="597930216"/>
      </c:barChart>
      <c:catAx>
        <c:axId val="59792890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i="0"/>
                  <a:t>Año</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97930216"/>
        <c:crosses val="autoZero"/>
        <c:auto val="1"/>
        <c:lblAlgn val="ctr"/>
        <c:lblOffset val="100"/>
        <c:noMultiLvlLbl val="0"/>
      </c:catAx>
      <c:valAx>
        <c:axId val="597930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número</a:t>
                </a:r>
              </a:p>
            </c:rich>
          </c:tx>
          <c:layout>
            <c:manualLayout>
              <c:xMode val="edge"/>
              <c:yMode val="edge"/>
              <c:x val="1.1565512440965452E-2"/>
              <c:y val="0.3788349372995041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97928904"/>
        <c:crosses val="autoZero"/>
        <c:crossBetween val="between"/>
      </c:valAx>
      <c:spPr>
        <a:noFill/>
        <a:ln>
          <a:noFill/>
        </a:ln>
        <a:effectLst/>
      </c:spPr>
    </c:plotArea>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a:latin typeface="Arial" panose="020B0604020202020204" pitchFamily="34" charset="0"/>
                <a:cs typeface="Arial" panose="020B0604020202020204" pitchFamily="34" charset="0"/>
              </a:defRPr>
            </a:pPr>
            <a:r>
              <a:rPr lang="es-ES" sz="1050" b="1">
                <a:latin typeface="Arial" panose="020B0604020202020204" pitchFamily="34" charset="0"/>
                <a:cs typeface="Arial" panose="020B0604020202020204" pitchFamily="34" charset="0"/>
              </a:rPr>
              <a:t>Servicio Público de valorización y eliminación de escombros. Evolución 2011-2020.</a:t>
            </a:r>
          </a:p>
        </c:rich>
      </c:tx>
      <c:overlay val="0"/>
    </c:title>
    <c:autoTitleDeleted val="0"/>
    <c:plotArea>
      <c:layout>
        <c:manualLayout>
          <c:layoutTarget val="inner"/>
          <c:xMode val="edge"/>
          <c:yMode val="edge"/>
          <c:x val="0.15468152430277293"/>
          <c:y val="0.11249983457950111"/>
          <c:w val="0.80642900393612904"/>
          <c:h val="0.76714969452347859"/>
        </c:manualLayout>
      </c:layout>
      <c:barChart>
        <c:barDir val="col"/>
        <c:grouping val="stacked"/>
        <c:varyColors val="0"/>
        <c:ser>
          <c:idx val="0"/>
          <c:order val="0"/>
          <c:invertIfNegative val="0"/>
          <c:cat>
            <c:numRef>
              <c:f>'[3]Gráfica 1.4.15'!$D$4:$N$4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T.16!$D$4:$M$4</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val>
          <c:extLst>
            <c:ext xmlns:c16="http://schemas.microsoft.com/office/drawing/2014/chart" uri="{C3380CC4-5D6E-409C-BE32-E72D297353CC}">
              <c16:uniqueId val="{00000003-B2A8-4842-8D1D-B2CE0859DCEF}"/>
            </c:ext>
          </c:extLst>
        </c:ser>
        <c:ser>
          <c:idx val="1"/>
          <c:order val="1"/>
          <c:invertIfNegative val="0"/>
          <c:cat>
            <c:numRef>
              <c:f>'[3]Gráfica 1.4.15'!$D$4:$N$4</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T.16!$D$7:$N$7</c:f>
              <c:numCache>
                <c:formatCode>#,##0</c:formatCode>
                <c:ptCount val="11"/>
                <c:pt idx="0">
                  <c:v>333970</c:v>
                </c:pt>
                <c:pt idx="1">
                  <c:v>150430.44</c:v>
                </c:pt>
                <c:pt idx="2">
                  <c:v>156173.16999999998</c:v>
                </c:pt>
                <c:pt idx="3">
                  <c:v>151991.39499999999</c:v>
                </c:pt>
                <c:pt idx="4">
                  <c:v>233948.35</c:v>
                </c:pt>
                <c:pt idx="5">
                  <c:v>217467</c:v>
                </c:pt>
                <c:pt idx="6">
                  <c:v>234729.90900000004</c:v>
                </c:pt>
                <c:pt idx="7">
                  <c:v>228542.17800000001</c:v>
                </c:pt>
                <c:pt idx="8">
                  <c:v>245385.68500000003</c:v>
                </c:pt>
                <c:pt idx="9">
                  <c:v>267990.50800000003</c:v>
                </c:pt>
                <c:pt idx="10">
                  <c:v>255593</c:v>
                </c:pt>
              </c:numCache>
            </c:numRef>
          </c:val>
          <c:extLst>
            <c:ext xmlns:c16="http://schemas.microsoft.com/office/drawing/2014/chart" uri="{C3380CC4-5D6E-409C-BE32-E72D297353CC}">
              <c16:uniqueId val="{00000001-53EE-4ADB-897D-B6025E77F56C}"/>
            </c:ext>
          </c:extLst>
        </c:ser>
        <c:dLbls>
          <c:showLegendKey val="0"/>
          <c:showVal val="0"/>
          <c:showCatName val="0"/>
          <c:showSerName val="0"/>
          <c:showPercent val="0"/>
          <c:showBubbleSize val="0"/>
        </c:dLbls>
        <c:gapWidth val="90"/>
        <c:overlap val="100"/>
        <c:axId val="449081648"/>
        <c:axId val="1"/>
      </c:barChart>
      <c:catAx>
        <c:axId val="44908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s-E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75000"/>
                </a:schemeClr>
              </a:solidFill>
              <a:round/>
            </a:ln>
            <a:effectLst/>
          </c:spPr>
        </c:majorGridlines>
        <c:title>
          <c:tx>
            <c:rich>
              <a:bodyPr/>
              <a:lstStyle/>
              <a:p>
                <a:pPr>
                  <a:defRPr/>
                </a:pPr>
                <a:r>
                  <a:rPr lang="es-ES"/>
                  <a:t>Toneladas</a:t>
                </a:r>
              </a:p>
            </c:rich>
          </c:tx>
          <c:layout>
            <c:manualLayout>
              <c:xMode val="edge"/>
              <c:yMode val="edge"/>
              <c:x val="8.6497610463316969E-4"/>
              <c:y val="0.43328395831709149"/>
            </c:manualLayout>
          </c:layout>
          <c:overlay val="0"/>
          <c:spPr>
            <a:noFill/>
            <a:ln w="25400">
              <a:noFill/>
            </a:ln>
          </c:spPr>
        </c:title>
        <c:numFmt formatCode="General" sourceLinked="1"/>
        <c:majorTickMark val="none"/>
        <c:minorTickMark val="none"/>
        <c:tickLblPos val="nextTo"/>
        <c:spPr>
          <a:ln w="6350">
            <a:noFill/>
          </a:ln>
        </c:spPr>
        <c:txPr>
          <a:bodyPr rot="0" vert="horz"/>
          <a:lstStyle/>
          <a:p>
            <a:pPr>
              <a:defRPr/>
            </a:pPr>
            <a:endParaRPr lang="es-ES"/>
          </a:p>
        </c:txPr>
        <c:crossAx val="449081648"/>
        <c:crosses val="autoZero"/>
        <c:crossBetween val="between"/>
      </c:valAx>
      <c:spPr>
        <a:noFill/>
        <a:ln>
          <a:noFill/>
        </a:ln>
        <a:effectLst/>
      </c:spPr>
    </c:plotArea>
    <c:plotVisOnly val="1"/>
    <c:dispBlanksAs val="gap"/>
    <c:showDLblsOverMax val="0"/>
  </c:chart>
  <c:spPr>
    <a:solidFill>
      <a:schemeClr val="bg1"/>
    </a:solidFill>
    <a:ln w="15875" cap="flat" cmpd="sng" algn="ctr">
      <a:solidFill>
        <a:schemeClr val="tx1"/>
      </a:solidFill>
      <a:round/>
    </a:ln>
    <a:effectLst/>
  </c:spPr>
  <c:txPr>
    <a:bodyPr/>
    <a:lstStyle/>
    <a:p>
      <a:pPr>
        <a:defRPr sz="105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latin typeface="Arial" panose="020B0604020202020204" pitchFamily="34" charset="0"/>
                <a:cs typeface="Arial" panose="020B0604020202020204" pitchFamily="34" charset="0"/>
              </a:rPr>
              <a:t>Producción de lodos de EDAR en Aragón. Período 2012-2020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4614387002529656E-2"/>
          <c:y val="0.16504629629629627"/>
          <c:w val="0.90211261148917488"/>
          <c:h val="0.65907261592300959"/>
        </c:manualLayout>
      </c:layout>
      <c:barChart>
        <c:barDir val="col"/>
        <c:grouping val="clustered"/>
        <c:varyColors val="0"/>
        <c:ser>
          <c:idx val="1"/>
          <c:order val="1"/>
          <c:tx>
            <c:strRef>
              <c:f>T.17!$A$4</c:f>
              <c:strCache>
                <c:ptCount val="1"/>
                <c:pt idx="0">
                  <c:v>Producción lodos en base seca (t)</c:v>
                </c:pt>
              </c:strCache>
            </c:strRef>
          </c:tx>
          <c:spPr>
            <a:solidFill>
              <a:schemeClr val="accent4">
                <a:lumMod val="50000"/>
              </a:schemeClr>
            </a:solidFill>
            <a:ln>
              <a:noFill/>
            </a:ln>
            <a:effectLst/>
          </c:spPr>
          <c:invertIfNegative val="0"/>
          <c:cat>
            <c:numRef>
              <c:f>T.17!$B$2:$K$2</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T.17!$B$4:$K$4</c:f>
              <c:numCache>
                <c:formatCode>#,##0</c:formatCode>
                <c:ptCount val="10"/>
                <c:pt idx="0">
                  <c:v>27394.63</c:v>
                </c:pt>
                <c:pt idx="1">
                  <c:v>26659.98</c:v>
                </c:pt>
                <c:pt idx="2">
                  <c:v>27474.7</c:v>
                </c:pt>
                <c:pt idx="3">
                  <c:v>26495.4</c:v>
                </c:pt>
                <c:pt idx="4">
                  <c:v>27358.37</c:v>
                </c:pt>
                <c:pt idx="5">
                  <c:v>26892.12</c:v>
                </c:pt>
                <c:pt idx="6">
                  <c:v>27168.93</c:v>
                </c:pt>
                <c:pt idx="7">
                  <c:v>27794.878264000003</c:v>
                </c:pt>
                <c:pt idx="8">
                  <c:v>26031</c:v>
                </c:pt>
                <c:pt idx="9">
                  <c:v>28733.55</c:v>
                </c:pt>
              </c:numCache>
            </c:numRef>
          </c:val>
          <c:extLst>
            <c:ext xmlns:c16="http://schemas.microsoft.com/office/drawing/2014/chart" uri="{C3380CC4-5D6E-409C-BE32-E72D297353CC}">
              <c16:uniqueId val="{00000001-DE1A-431D-AA52-3C8387C3811F}"/>
            </c:ext>
          </c:extLst>
        </c:ser>
        <c:dLbls>
          <c:showLegendKey val="0"/>
          <c:showVal val="0"/>
          <c:showCatName val="0"/>
          <c:showSerName val="0"/>
          <c:showPercent val="0"/>
          <c:showBubbleSize val="0"/>
        </c:dLbls>
        <c:gapWidth val="219"/>
        <c:overlap val="-27"/>
        <c:axId val="506290464"/>
        <c:axId val="506293088"/>
        <c:extLst>
          <c:ext xmlns:c15="http://schemas.microsoft.com/office/drawing/2012/chart" uri="{02D57815-91ED-43cb-92C2-25804820EDAC}">
            <c15:filteredBarSeries>
              <c15:ser>
                <c:idx val="0"/>
                <c:order val="0"/>
                <c:tx>
                  <c:strRef>
                    <c:extLst>
                      <c:ext uri="{02D57815-91ED-43cb-92C2-25804820EDAC}">
                        <c15:formulaRef>
                          <c15:sqref>T.17!$A$3</c15:sqref>
                        </c15:formulaRef>
                      </c:ext>
                    </c:extLst>
                    <c:strCache>
                      <c:ptCount val="1"/>
                      <c:pt idx="0">
                        <c:v>Producción lodos en base húmeda (t)</c:v>
                      </c:pt>
                    </c:strCache>
                  </c:strRef>
                </c:tx>
                <c:spPr>
                  <a:solidFill>
                    <a:schemeClr val="accent1"/>
                  </a:solidFill>
                  <a:ln>
                    <a:noFill/>
                  </a:ln>
                  <a:effectLst/>
                </c:spPr>
                <c:invertIfNegative val="0"/>
                <c:cat>
                  <c:numRef>
                    <c:extLst>
                      <c:ext uri="{02D57815-91ED-43cb-92C2-25804820EDAC}">
                        <c15:formulaRef>
                          <c15:sqref>T.17!$B$2:$K$2</c15:sqref>
                        </c15:formulaRef>
                      </c:ext>
                    </c:extLst>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extLst>
                      <c:ext uri="{02D57815-91ED-43cb-92C2-25804820EDAC}">
                        <c15:formulaRef>
                          <c15:sqref>T.17!$B$3:$K$3</c15:sqref>
                        </c15:formulaRef>
                      </c:ext>
                    </c:extLst>
                    <c:numCache>
                      <c:formatCode>#,##0</c:formatCode>
                      <c:ptCount val="10"/>
                      <c:pt idx="0">
                        <c:v>122781.29</c:v>
                      </c:pt>
                      <c:pt idx="1">
                        <c:v>119476.48</c:v>
                      </c:pt>
                      <c:pt idx="2">
                        <c:v>122639</c:v>
                      </c:pt>
                      <c:pt idx="3">
                        <c:v>120900.2</c:v>
                      </c:pt>
                      <c:pt idx="4">
                        <c:v>127223.44</c:v>
                      </c:pt>
                      <c:pt idx="5">
                        <c:v>126796.67</c:v>
                      </c:pt>
                      <c:pt idx="6">
                        <c:v>125626.73000000001</c:v>
                      </c:pt>
                      <c:pt idx="7">
                        <c:v>128499.14000000001</c:v>
                      </c:pt>
                      <c:pt idx="8">
                        <c:v>120569</c:v>
                      </c:pt>
                      <c:pt idx="9">
                        <c:v>131655.57000000004</c:v>
                      </c:pt>
                    </c:numCache>
                  </c:numRef>
                </c:val>
                <c:extLst>
                  <c:ext xmlns:c16="http://schemas.microsoft.com/office/drawing/2014/chart" uri="{C3380CC4-5D6E-409C-BE32-E72D297353CC}">
                    <c16:uniqueId val="{00000000-DE1A-431D-AA52-3C8387C3811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T.17!$A$5</c15:sqref>
                        </c15:formulaRef>
                      </c:ext>
                    </c:extLst>
                    <c:strCache>
                      <c:ptCount val="1"/>
                      <c:pt idx="0">
                        <c:v>% materia seca</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T.17!$B$2:$K$2</c15:sqref>
                        </c15:formulaRef>
                      </c:ext>
                    </c:extLst>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extLst xmlns:c15="http://schemas.microsoft.com/office/drawing/2012/chart">
                      <c:ext xmlns:c15="http://schemas.microsoft.com/office/drawing/2012/chart" uri="{02D57815-91ED-43cb-92C2-25804820EDAC}">
                        <c15:formulaRef>
                          <c15:sqref>T.17!$B$5:$K$5</c15:sqref>
                        </c15:formulaRef>
                      </c:ext>
                    </c:extLst>
                    <c:numCache>
                      <c:formatCode>0.00\ %</c:formatCode>
                      <c:ptCount val="10"/>
                      <c:pt idx="0">
                        <c:v>0.22311730068970609</c:v>
                      </c:pt>
                      <c:pt idx="1">
                        <c:v>0.22313998537620125</c:v>
                      </c:pt>
                      <c:pt idx="2">
                        <c:v>0.22402906090232308</c:v>
                      </c:pt>
                      <c:pt idx="3">
                        <c:v>0.21915100223159267</c:v>
                      </c:pt>
                      <c:pt idx="4">
                        <c:v>0.21504189793956208</c:v>
                      </c:pt>
                      <c:pt idx="5">
                        <c:v>0.21208853513266554</c:v>
                      </c:pt>
                      <c:pt idx="6" formatCode="0.00%">
                        <c:v>0.21626711130664628</c:v>
                      </c:pt>
                      <c:pt idx="7" formatCode="0.00%">
                        <c:v>0.21630400222133783</c:v>
                      </c:pt>
                      <c:pt idx="8" formatCode="0\ %">
                        <c:v>0.21590000000000001</c:v>
                      </c:pt>
                      <c:pt idx="9">
                        <c:v>0.21824788727130945</c:v>
                      </c:pt>
                    </c:numCache>
                  </c:numRef>
                </c:val>
                <c:extLst xmlns:c15="http://schemas.microsoft.com/office/drawing/2012/chart">
                  <c:ext xmlns:c16="http://schemas.microsoft.com/office/drawing/2014/chart" uri="{C3380CC4-5D6E-409C-BE32-E72D297353CC}">
                    <c16:uniqueId val="{00000002-DE1A-431D-AA52-3C8387C3811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T.17!$A$6</c15:sqref>
                        </c15:formulaRef>
                      </c:ext>
                    </c:extLst>
                    <c:strCache>
                      <c:ptCount val="1"/>
                      <c:pt idx="0">
                        <c:v>Caudal tratado (m3/día)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T.17!$B$2:$K$2</c15:sqref>
                        </c15:formulaRef>
                      </c:ext>
                    </c:extLst>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extLst xmlns:c15="http://schemas.microsoft.com/office/drawing/2012/chart">
                      <c:ext xmlns:c15="http://schemas.microsoft.com/office/drawing/2012/chart" uri="{02D57815-91ED-43cb-92C2-25804820EDAC}">
                        <c15:formulaRef>
                          <c15:sqref>T.17!$B$6:$K$6</c15:sqref>
                        </c15:formulaRef>
                      </c:ext>
                    </c:extLst>
                    <c:numCache>
                      <c:formatCode>#,##0</c:formatCode>
                      <c:ptCount val="10"/>
                      <c:pt idx="2">
                        <c:v>346317.5</c:v>
                      </c:pt>
                      <c:pt idx="3">
                        <c:v>361685.5</c:v>
                      </c:pt>
                      <c:pt idx="4">
                        <c:v>367565.42</c:v>
                      </c:pt>
                      <c:pt idx="5">
                        <c:v>387621</c:v>
                      </c:pt>
                      <c:pt idx="6">
                        <c:v>411069.03</c:v>
                      </c:pt>
                      <c:pt idx="7">
                        <c:v>404490.98000000004</c:v>
                      </c:pt>
                      <c:pt idx="9">
                        <c:v>426223.95</c:v>
                      </c:pt>
                    </c:numCache>
                  </c:numRef>
                </c:val>
                <c:extLst xmlns:c15="http://schemas.microsoft.com/office/drawing/2012/chart">
                  <c:ext xmlns:c16="http://schemas.microsoft.com/office/drawing/2014/chart" uri="{C3380CC4-5D6E-409C-BE32-E72D297353CC}">
                    <c16:uniqueId val="{00000003-DE1A-431D-AA52-3C8387C3811F}"/>
                  </c:ext>
                </c:extLst>
              </c15:ser>
            </c15:filteredBarSeries>
          </c:ext>
        </c:extLst>
      </c:barChart>
      <c:catAx>
        <c:axId val="50629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6293088"/>
        <c:crosses val="autoZero"/>
        <c:auto val="1"/>
        <c:lblAlgn val="ctr"/>
        <c:lblOffset val="100"/>
        <c:noMultiLvlLbl val="0"/>
      </c:catAx>
      <c:valAx>
        <c:axId val="506293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Toneladas</a:t>
                </a:r>
              </a:p>
            </c:rich>
          </c:tx>
          <c:layout>
            <c:manualLayout>
              <c:xMode val="edge"/>
              <c:yMode val="edge"/>
              <c:x val="9.6530920060331829E-3"/>
              <c:y val="0.447981078636356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6290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100" b="1">
                <a:latin typeface="Arial" panose="020B0604020202020204" pitchFamily="34" charset="0"/>
                <a:cs typeface="Arial" panose="020B0604020202020204" pitchFamily="34" charset="0"/>
              </a:rPr>
              <a:t>Cantidad total de residuos generados/año en Aragón (t). Años 2012 a 2020</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T.3!$A$4</c:f>
              <c:strCache>
                <c:ptCount val="1"/>
                <c:pt idx="0">
                  <c:v>Cantidad total de residuos generados/año en Aragón (t)</c:v>
                </c:pt>
              </c:strCache>
            </c:strRef>
          </c:tx>
          <c:spPr>
            <a:solidFill>
              <a:schemeClr val="accent1"/>
            </a:solidFill>
            <a:ln>
              <a:noFill/>
            </a:ln>
            <a:effectLst/>
          </c:spPr>
          <c:invertIfNegative val="0"/>
          <c:cat>
            <c:numRef>
              <c:f>T.3!$B$3:$K$3</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T.3!$B$4:$K$4</c:f>
              <c:numCache>
                <c:formatCode>_-* #,##0_-;\-* #,##0_-;_-* "-"??_-;_-@_-</c:formatCode>
                <c:ptCount val="10"/>
                <c:pt idx="0">
                  <c:v>4314515</c:v>
                </c:pt>
                <c:pt idx="1">
                  <c:v>3877865</c:v>
                </c:pt>
                <c:pt idx="2">
                  <c:v>4102018</c:v>
                </c:pt>
                <c:pt idx="3">
                  <c:v>4335284</c:v>
                </c:pt>
                <c:pt idx="4">
                  <c:v>3703266</c:v>
                </c:pt>
                <c:pt idx="5">
                  <c:v>4416289</c:v>
                </c:pt>
                <c:pt idx="6">
                  <c:v>3801798</c:v>
                </c:pt>
                <c:pt idx="7">
                  <c:v>3303921.0615680004</c:v>
                </c:pt>
                <c:pt idx="8">
                  <c:v>2793174</c:v>
                </c:pt>
                <c:pt idx="9">
                  <c:v>2978287</c:v>
                </c:pt>
              </c:numCache>
            </c:numRef>
          </c:val>
          <c:extLst>
            <c:ext xmlns:c16="http://schemas.microsoft.com/office/drawing/2014/chart" uri="{C3380CC4-5D6E-409C-BE32-E72D297353CC}">
              <c16:uniqueId val="{00000000-6041-48F1-9F46-A2D693620DF4}"/>
            </c:ext>
          </c:extLst>
        </c:ser>
        <c:dLbls>
          <c:showLegendKey val="0"/>
          <c:showVal val="0"/>
          <c:showCatName val="0"/>
          <c:showSerName val="0"/>
          <c:showPercent val="0"/>
          <c:showBubbleSize val="0"/>
        </c:dLbls>
        <c:gapWidth val="219"/>
        <c:overlap val="-27"/>
        <c:axId val="718282688"/>
        <c:axId val="718283016"/>
        <c:extLst>
          <c:ext xmlns:c15="http://schemas.microsoft.com/office/drawing/2012/chart" uri="{02D57815-91ED-43cb-92C2-25804820EDAC}">
            <c15:filteredBarSeries>
              <c15:ser>
                <c:idx val="1"/>
                <c:order val="1"/>
                <c:tx>
                  <c:strRef>
                    <c:extLst>
                      <c:ext uri="{02D57815-91ED-43cb-92C2-25804820EDAC}">
                        <c15:formulaRef>
                          <c15:sqref>T.3!$A$5</c15:sqref>
                        </c15:formulaRef>
                      </c:ext>
                    </c:extLst>
                    <c:strCache>
                      <c:ptCount val="1"/>
                      <c:pt idx="0">
                        <c:v>Cantidad total de residuos generados en el año 2010 en Aragón (t) con cenizas</c:v>
                      </c:pt>
                    </c:strCache>
                  </c:strRef>
                </c:tx>
                <c:spPr>
                  <a:solidFill>
                    <a:schemeClr val="accent2"/>
                  </a:solidFill>
                  <a:ln>
                    <a:noFill/>
                  </a:ln>
                  <a:effectLst/>
                </c:spPr>
                <c:invertIfNegative val="0"/>
                <c:cat>
                  <c:numRef>
                    <c:extLst>
                      <c:ext uri="{02D57815-91ED-43cb-92C2-25804820EDAC}">
                        <c15:formulaRef>
                          <c15:sqref>T.3!$B$3:$K$3</c15:sqref>
                        </c15:formulaRef>
                      </c:ext>
                    </c:extLst>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extLst>
                      <c:ext uri="{02D57815-91ED-43cb-92C2-25804820EDAC}">
                        <c15:formulaRef>
                          <c15:sqref>T.3!$B$5:$K$5</c15:sqref>
                        </c15:formulaRef>
                      </c:ext>
                    </c:extLst>
                    <c:numCache>
                      <c:formatCode>_-* #,##0_-;\-* #,##0_-;_-* "-"??_-;_-@_-</c:formatCode>
                      <c:ptCount val="10"/>
                      <c:pt idx="0">
                        <c:v>3485030</c:v>
                      </c:pt>
                      <c:pt idx="1">
                        <c:v>3485030</c:v>
                      </c:pt>
                      <c:pt idx="2">
                        <c:v>3485030</c:v>
                      </c:pt>
                      <c:pt idx="3">
                        <c:v>3485030</c:v>
                      </c:pt>
                      <c:pt idx="4">
                        <c:v>3485030</c:v>
                      </c:pt>
                      <c:pt idx="5">
                        <c:v>3485030</c:v>
                      </c:pt>
                      <c:pt idx="6">
                        <c:v>3485030</c:v>
                      </c:pt>
                      <c:pt idx="7">
                        <c:v>3485030</c:v>
                      </c:pt>
                      <c:pt idx="8">
                        <c:v>3485030</c:v>
                      </c:pt>
                      <c:pt idx="9">
                        <c:v>3485030</c:v>
                      </c:pt>
                    </c:numCache>
                  </c:numRef>
                </c:val>
                <c:extLst>
                  <c:ext xmlns:c16="http://schemas.microsoft.com/office/drawing/2014/chart" uri="{C3380CC4-5D6E-409C-BE32-E72D297353CC}">
                    <c16:uniqueId val="{00000001-6041-48F1-9F46-A2D693620DF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T.3!$A$6</c15:sqref>
                        </c15:formulaRef>
                      </c:ext>
                    </c:extLst>
                    <c:strCache>
                      <c:ptCount val="1"/>
                      <c:pt idx="0">
                        <c:v>Cantidad total de residuos generados/año en Aragón "con cenizas" (t)</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T.3!$B$3:$K$3</c15:sqref>
                        </c15:formulaRef>
                      </c:ext>
                    </c:extLst>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extLst xmlns:c15="http://schemas.microsoft.com/office/drawing/2012/chart">
                      <c:ext xmlns:c15="http://schemas.microsoft.com/office/drawing/2012/chart" uri="{02D57815-91ED-43cb-92C2-25804820EDAC}">
                        <c15:formulaRef>
                          <c15:sqref>T.3!$B$6:$K$6</c15:sqref>
                        </c15:formulaRef>
                      </c:ext>
                    </c:extLst>
                    <c:numCache>
                      <c:formatCode>_-* #,##0_-;\-* #,##0_-;_-* "-"??_-;_-@_-</c:formatCode>
                      <c:ptCount val="10"/>
                      <c:pt idx="0">
                        <c:v>1752571</c:v>
                      </c:pt>
                      <c:pt idx="1">
                        <c:v>1353913</c:v>
                      </c:pt>
                      <c:pt idx="2">
                        <c:v>1713459</c:v>
                      </c:pt>
                      <c:pt idx="3">
                        <c:v>1763469</c:v>
                      </c:pt>
                      <c:pt idx="4">
                        <c:v>1229541.0398590001</c:v>
                      </c:pt>
                      <c:pt idx="5">
                        <c:v>1786952.0751269995</c:v>
                      </c:pt>
                      <c:pt idx="6">
                        <c:v>1204735</c:v>
                      </c:pt>
                      <c:pt idx="7">
                        <c:v>616445.32700000005</c:v>
                      </c:pt>
                      <c:pt idx="8">
                        <c:v>151220</c:v>
                      </c:pt>
                    </c:numCache>
                  </c:numRef>
                </c:val>
                <c:extLst xmlns:c15="http://schemas.microsoft.com/office/drawing/2012/chart">
                  <c:ext xmlns:c16="http://schemas.microsoft.com/office/drawing/2014/chart" uri="{C3380CC4-5D6E-409C-BE32-E72D297353CC}">
                    <c16:uniqueId val="{00000002-6041-48F1-9F46-A2D693620DF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T.3!$A$7</c15:sqref>
                        </c15:formulaRef>
                      </c:ext>
                    </c:extLst>
                    <c:strCache>
                      <c:ptCount val="1"/>
                      <c:pt idx="0">
                        <c:v>Cantidad total de residuos generados/año en Aragón "sin cenizas" (t)</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T.3!$B$3:$K$3</c15:sqref>
                        </c15:formulaRef>
                      </c:ext>
                    </c:extLst>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extLst xmlns:c15="http://schemas.microsoft.com/office/drawing/2012/chart">
                      <c:ext xmlns:c15="http://schemas.microsoft.com/office/drawing/2012/chart" uri="{02D57815-91ED-43cb-92C2-25804820EDAC}">
                        <c15:formulaRef>
                          <c15:sqref>T.3!$B$7:$K$7</c15:sqref>
                        </c15:formulaRef>
                      </c:ext>
                    </c:extLst>
                    <c:numCache>
                      <c:formatCode>_-* #,##0_-;\-* #,##0_-;_-* "-"??_-;_-@_-</c:formatCode>
                      <c:ptCount val="10"/>
                      <c:pt idx="0">
                        <c:v>2561944</c:v>
                      </c:pt>
                      <c:pt idx="1">
                        <c:v>2523952</c:v>
                      </c:pt>
                      <c:pt idx="2">
                        <c:v>2388559</c:v>
                      </c:pt>
                      <c:pt idx="3">
                        <c:v>2571815</c:v>
                      </c:pt>
                      <c:pt idx="4">
                        <c:v>2473724.9601409999</c:v>
                      </c:pt>
                      <c:pt idx="5">
                        <c:v>2629336.9248730005</c:v>
                      </c:pt>
                      <c:pt idx="6">
                        <c:v>2597063</c:v>
                      </c:pt>
                      <c:pt idx="7">
                        <c:v>2687475.7345680003</c:v>
                      </c:pt>
                      <c:pt idx="8">
                        <c:v>2641954</c:v>
                      </c:pt>
                      <c:pt idx="9">
                        <c:v>2512535</c:v>
                      </c:pt>
                    </c:numCache>
                  </c:numRef>
                </c:val>
                <c:extLst xmlns:c15="http://schemas.microsoft.com/office/drawing/2012/chart">
                  <c:ext xmlns:c16="http://schemas.microsoft.com/office/drawing/2014/chart" uri="{C3380CC4-5D6E-409C-BE32-E72D297353CC}">
                    <c16:uniqueId val="{00000003-6041-48F1-9F46-A2D693620DF4}"/>
                  </c:ext>
                </c:extLst>
              </c15:ser>
            </c15:filteredBarSeries>
          </c:ext>
        </c:extLst>
      </c:barChart>
      <c:catAx>
        <c:axId val="7182826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18283016"/>
        <c:crosses val="autoZero"/>
        <c:auto val="1"/>
        <c:lblAlgn val="ctr"/>
        <c:lblOffset val="100"/>
        <c:noMultiLvlLbl val="0"/>
      </c:catAx>
      <c:valAx>
        <c:axId val="718283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Toneladas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18282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i="0" u="none" strike="noStrike" baseline="0">
                <a:effectLst/>
              </a:rPr>
              <a:t>Recogida selectiva de residuos domésticos y comerciales en puntos limpios (t)</a:t>
            </a:r>
            <a:r>
              <a:rPr lang="es-ES" sz="1400" b="0" i="0" u="none" strike="noStrike"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14"/>
          <c:order val="14"/>
          <c:tx>
            <c:strRef>
              <c:f>T.4!$A$17</c:f>
              <c:strCache>
                <c:ptCount val="1"/>
                <c:pt idx="0">
                  <c:v>TOTAL</c:v>
                </c:pt>
              </c:strCache>
            </c:strRef>
          </c:tx>
          <c:spPr>
            <a:solidFill>
              <a:schemeClr val="accent5">
                <a:lumMod val="75000"/>
              </a:schemeClr>
            </a:solidFill>
            <a:ln>
              <a:solidFill>
                <a:schemeClr val="accent5">
                  <a:lumMod val="75000"/>
                </a:schemeClr>
              </a:solidFill>
            </a:ln>
            <a:effectLst/>
          </c:spPr>
          <c:invertIfNegative val="0"/>
          <c:cat>
            <c:numRef>
              <c:f>T.4!$B$2:$L$2</c:f>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T.4!$B$17:$L$17</c:f>
              <c:numCache>
                <c:formatCode>_-* #,##0.00_-;\-* #,##0.00_-;_-* "-"??_-;_-@_-</c:formatCode>
                <c:ptCount val="11"/>
                <c:pt idx="0">
                  <c:v>39150.870000000003</c:v>
                </c:pt>
                <c:pt idx="1">
                  <c:v>40555.367000000013</c:v>
                </c:pt>
                <c:pt idx="2">
                  <c:v>38617.089999999997</c:v>
                </c:pt>
                <c:pt idx="3">
                  <c:v>39823.130900000011</c:v>
                </c:pt>
                <c:pt idx="4">
                  <c:v>41411.55775</c:v>
                </c:pt>
                <c:pt idx="5">
                  <c:v>44581.918100000003</c:v>
                </c:pt>
                <c:pt idx="6">
                  <c:v>48468.195089999979</c:v>
                </c:pt>
                <c:pt idx="7">
                  <c:v>49214.862800000003</c:v>
                </c:pt>
                <c:pt idx="8">
                  <c:v>52620.206199999993</c:v>
                </c:pt>
                <c:pt idx="9">
                  <c:v>52493.497279999989</c:v>
                </c:pt>
                <c:pt idx="10">
                  <c:v>49290.026200000008</c:v>
                </c:pt>
              </c:numCache>
            </c:numRef>
          </c:val>
          <c:extLst>
            <c:ext xmlns:c16="http://schemas.microsoft.com/office/drawing/2014/chart" uri="{C3380CC4-5D6E-409C-BE32-E72D297353CC}">
              <c16:uniqueId val="{0000000E-F282-4251-81EB-8B96B833853D}"/>
            </c:ext>
          </c:extLst>
        </c:ser>
        <c:dLbls>
          <c:showLegendKey val="0"/>
          <c:showVal val="0"/>
          <c:showCatName val="0"/>
          <c:showSerName val="0"/>
          <c:showPercent val="0"/>
          <c:showBubbleSize val="0"/>
        </c:dLbls>
        <c:gapWidth val="219"/>
        <c:axId val="522301568"/>
        <c:axId val="522301896"/>
        <c:extLst>
          <c:ext xmlns:c15="http://schemas.microsoft.com/office/drawing/2012/chart" uri="{02D57815-91ED-43cb-92C2-25804820EDAC}">
            <c15:filteredBarSeries>
              <c15:ser>
                <c:idx val="0"/>
                <c:order val="0"/>
                <c:tx>
                  <c:strRef>
                    <c:extLst>
                      <c:ext uri="{02D57815-91ED-43cb-92C2-25804820EDAC}">
                        <c15:formulaRef>
                          <c15:sqref>T.4!$A$3</c15:sqref>
                        </c15:formulaRef>
                      </c:ext>
                    </c:extLst>
                    <c:strCache>
                      <c:ptCount val="1"/>
                      <c:pt idx="0">
                        <c:v>Escombros. CÓD. 17 LER</c:v>
                      </c:pt>
                    </c:strCache>
                  </c:strRef>
                </c:tx>
                <c:spPr>
                  <a:solidFill>
                    <a:schemeClr val="accent1"/>
                  </a:solidFill>
                  <a:ln>
                    <a:noFill/>
                  </a:ln>
                  <a:effectLst/>
                </c:spPr>
                <c:invertIfNegative val="0"/>
                <c:cat>
                  <c:numRef>
                    <c:extLst>
                      <c:ex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c:ext uri="{02D57815-91ED-43cb-92C2-25804820EDAC}">
                        <c15:formulaRef>
                          <c15:sqref>T.4!$B$3:$L$3</c15:sqref>
                        </c15:formulaRef>
                      </c:ext>
                    </c:extLst>
                    <c:numCache>
                      <c:formatCode>_-* #,##0.00_-;\-* #,##0.00_-;_-* "-"??_-;_-@_-</c:formatCode>
                      <c:ptCount val="11"/>
                      <c:pt idx="0">
                        <c:v>25910.62</c:v>
                      </c:pt>
                      <c:pt idx="1">
                        <c:v>26702.25</c:v>
                      </c:pt>
                      <c:pt idx="2">
                        <c:v>25259</c:v>
                      </c:pt>
                      <c:pt idx="3">
                        <c:v>28128.32</c:v>
                      </c:pt>
                      <c:pt idx="4">
                        <c:v>28917.829999999998</c:v>
                      </c:pt>
                      <c:pt idx="5">
                        <c:v>31587.034000000007</c:v>
                      </c:pt>
                      <c:pt idx="6">
                        <c:v>34673.145999999986</c:v>
                      </c:pt>
                      <c:pt idx="7">
                        <c:v>33715.999999999993</c:v>
                      </c:pt>
                      <c:pt idx="8">
                        <c:v>35617.614999999991</c:v>
                      </c:pt>
                      <c:pt idx="9">
                        <c:v>35139.29</c:v>
                      </c:pt>
                      <c:pt idx="10">
                        <c:v>32214.798000000003</c:v>
                      </c:pt>
                    </c:numCache>
                  </c:numRef>
                </c:val>
                <c:extLst>
                  <c:ext xmlns:c16="http://schemas.microsoft.com/office/drawing/2014/chart" uri="{C3380CC4-5D6E-409C-BE32-E72D297353CC}">
                    <c16:uniqueId val="{00000000-F282-4251-81EB-8B96B833853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T.4!$A$4</c15:sqref>
                        </c15:formulaRef>
                      </c:ext>
                    </c:extLst>
                    <c:strCache>
                      <c:ptCount val="1"/>
                      <c:pt idx="0">
                        <c:v>Voluminosos 20.03.07</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T.4!$B$4:$L$4</c15:sqref>
                        </c15:formulaRef>
                      </c:ext>
                    </c:extLst>
                    <c:numCache>
                      <c:formatCode>_-* #,##0.00_-;\-* #,##0.00_-;_-* "-"??_-;_-@_-</c:formatCode>
                      <c:ptCount val="11"/>
                      <c:pt idx="0">
                        <c:v>7751.920000000001</c:v>
                      </c:pt>
                      <c:pt idx="1">
                        <c:v>8368.9600000000009</c:v>
                      </c:pt>
                      <c:pt idx="2">
                        <c:v>8240</c:v>
                      </c:pt>
                      <c:pt idx="3">
                        <c:v>7667.5549999999994</c:v>
                      </c:pt>
                      <c:pt idx="4">
                        <c:v>4803.9679999999998</c:v>
                      </c:pt>
                      <c:pt idx="5">
                        <c:v>5668.0770000000011</c:v>
                      </c:pt>
                      <c:pt idx="6">
                        <c:v>5683.3379999999979</c:v>
                      </c:pt>
                      <c:pt idx="7">
                        <c:v>7835.7500000000009</c:v>
                      </c:pt>
                      <c:pt idx="8">
                        <c:v>11111.400000000001</c:v>
                      </c:pt>
                      <c:pt idx="9">
                        <c:v>12034.579</c:v>
                      </c:pt>
                      <c:pt idx="10">
                        <c:v>10687.487000000003</c:v>
                      </c:pt>
                    </c:numCache>
                  </c:numRef>
                </c:val>
                <c:extLst xmlns:c15="http://schemas.microsoft.com/office/drawing/2012/chart">
                  <c:ext xmlns:c16="http://schemas.microsoft.com/office/drawing/2014/chart" uri="{C3380CC4-5D6E-409C-BE32-E72D297353CC}">
                    <c16:uniqueId val="{00000001-F282-4251-81EB-8B96B833853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T.4!$A$5</c15:sqref>
                        </c15:formulaRef>
                      </c:ext>
                    </c:extLst>
                    <c:strCache>
                      <c:ptCount val="1"/>
                      <c:pt idx="0">
                        <c:v>Metales 20.01.40  15.01.04</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T.4!$B$5:$L$5</c15:sqref>
                        </c15:formulaRef>
                      </c:ext>
                    </c:extLst>
                    <c:numCache>
                      <c:formatCode>_-* #,##0.00_-;\-* #,##0.00_-;_-* "-"??_-;_-@_-</c:formatCode>
                      <c:ptCount val="11"/>
                      <c:pt idx="0">
                        <c:v>970.29</c:v>
                      </c:pt>
                      <c:pt idx="1">
                        <c:v>642.34500000000003</c:v>
                      </c:pt>
                      <c:pt idx="2">
                        <c:v>610</c:v>
                      </c:pt>
                      <c:pt idx="3">
                        <c:v>361.86999999999989</c:v>
                      </c:pt>
                      <c:pt idx="4">
                        <c:v>271.83699999999999</c:v>
                      </c:pt>
                      <c:pt idx="5">
                        <c:v>289.3</c:v>
                      </c:pt>
                      <c:pt idx="6">
                        <c:v>399.96600000000001</c:v>
                      </c:pt>
                      <c:pt idx="7">
                        <c:v>337.09299999999996</c:v>
                      </c:pt>
                      <c:pt idx="8">
                        <c:v>375.64099999999996</c:v>
                      </c:pt>
                      <c:pt idx="9">
                        <c:v>412.57</c:v>
                      </c:pt>
                      <c:pt idx="10">
                        <c:v>578.41700000000003</c:v>
                      </c:pt>
                    </c:numCache>
                  </c:numRef>
                </c:val>
                <c:extLst xmlns:c15="http://schemas.microsoft.com/office/drawing/2012/chart">
                  <c:ext xmlns:c16="http://schemas.microsoft.com/office/drawing/2014/chart" uri="{C3380CC4-5D6E-409C-BE32-E72D297353CC}">
                    <c16:uniqueId val="{00000002-F282-4251-81EB-8B96B833853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T.4!$A$6</c15:sqref>
                        </c15:formulaRef>
                      </c:ext>
                    </c:extLst>
                    <c:strCache>
                      <c:ptCount val="1"/>
                      <c:pt idx="0">
                        <c:v>Papel/ carton 20.01.01
15.01.01</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T.4!$B$6:$L$6</c15:sqref>
                        </c15:formulaRef>
                      </c:ext>
                    </c:extLst>
                    <c:numCache>
                      <c:formatCode>_-* #,##0.00_-;\-* #,##0.00_-;_-* "-"??_-;_-@_-</c:formatCode>
                      <c:ptCount val="11"/>
                      <c:pt idx="0">
                        <c:v>1049.23</c:v>
                      </c:pt>
                      <c:pt idx="1">
                        <c:v>999.62200000000007</c:v>
                      </c:pt>
                      <c:pt idx="2">
                        <c:v>878</c:v>
                      </c:pt>
                      <c:pt idx="3">
                        <c:v>863.1099999999999</c:v>
                      </c:pt>
                      <c:pt idx="4">
                        <c:v>1162.625</c:v>
                      </c:pt>
                      <c:pt idx="5">
                        <c:v>1179.8150000000001</c:v>
                      </c:pt>
                      <c:pt idx="6">
                        <c:v>836.38099999999997</c:v>
                      </c:pt>
                      <c:pt idx="7">
                        <c:v>805.88699999999994</c:v>
                      </c:pt>
                      <c:pt idx="8">
                        <c:v>855.99499999999989</c:v>
                      </c:pt>
                      <c:pt idx="9">
                        <c:v>825.77</c:v>
                      </c:pt>
                      <c:pt idx="10">
                        <c:v>782.70999999999981</c:v>
                      </c:pt>
                    </c:numCache>
                  </c:numRef>
                </c:val>
                <c:extLst xmlns:c15="http://schemas.microsoft.com/office/drawing/2012/chart">
                  <c:ext xmlns:c16="http://schemas.microsoft.com/office/drawing/2014/chart" uri="{C3380CC4-5D6E-409C-BE32-E72D297353CC}">
                    <c16:uniqueId val="{00000003-F282-4251-81EB-8B96B833853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T.4!$A$7</c15:sqref>
                        </c15:formulaRef>
                      </c:ext>
                    </c:extLst>
                    <c:strCache>
                      <c:ptCount val="1"/>
                      <c:pt idx="0">
                        <c:v>RAEES 
20.01.21* 20.01.23* 20.01.35* 20.01.36   16.02.14</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T.4!$B$7:$L$7</c15:sqref>
                        </c15:formulaRef>
                      </c:ext>
                    </c:extLst>
                    <c:numCache>
                      <c:formatCode>_-* #,##0.00_-;\-* #,##0.00_-;_-* "-"??_-;_-@_-</c:formatCode>
                      <c:ptCount val="11"/>
                      <c:pt idx="0">
                        <c:v>1455.34</c:v>
                      </c:pt>
                      <c:pt idx="1">
                        <c:v>1326.0369999999998</c:v>
                      </c:pt>
                      <c:pt idx="2">
                        <c:v>1285</c:v>
                      </c:pt>
                      <c:pt idx="3">
                        <c:v>946.6909999999998</c:v>
                      </c:pt>
                      <c:pt idx="4">
                        <c:v>865.68799999999999</c:v>
                      </c:pt>
                      <c:pt idx="5">
                        <c:v>753.54459999999983</c:v>
                      </c:pt>
                      <c:pt idx="6">
                        <c:v>1006.7210899999999</c:v>
                      </c:pt>
                      <c:pt idx="7">
                        <c:v>1374.2599999999998</c:v>
                      </c:pt>
                      <c:pt idx="8">
                        <c:v>1383.4521999999999</c:v>
                      </c:pt>
                      <c:pt idx="9">
                        <c:v>1530.96064</c:v>
                      </c:pt>
                      <c:pt idx="10">
                        <c:v>1769.15</c:v>
                      </c:pt>
                    </c:numCache>
                  </c:numRef>
                </c:val>
                <c:extLst xmlns:c15="http://schemas.microsoft.com/office/drawing/2012/chart">
                  <c:ext xmlns:c16="http://schemas.microsoft.com/office/drawing/2014/chart" uri="{C3380CC4-5D6E-409C-BE32-E72D297353CC}">
                    <c16:uniqueId val="{00000004-F282-4251-81EB-8B96B833853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T.4!$A$8</c15:sqref>
                        </c15:formulaRef>
                      </c:ext>
                    </c:extLst>
                    <c:strCache>
                      <c:ptCount val="1"/>
                      <c:pt idx="0">
                        <c:v>Madera 20.01.37* 20.01.38  15.01.03</c:v>
                      </c:pt>
                    </c:strCache>
                  </c:strRef>
                </c:tx>
                <c:spPr>
                  <a:solidFill>
                    <a:schemeClr val="accent6"/>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T.4!$B$8:$L$8</c15:sqref>
                        </c15:formulaRef>
                      </c:ext>
                    </c:extLst>
                    <c:numCache>
                      <c:formatCode>_-* #,##0.00_-;\-* #,##0.00_-;_-* "-"??_-;_-@_-</c:formatCode>
                      <c:ptCount val="11"/>
                      <c:pt idx="0">
                        <c:v>821.79000000000008</c:v>
                      </c:pt>
                      <c:pt idx="1">
                        <c:v>987.91000000000008</c:v>
                      </c:pt>
                      <c:pt idx="2">
                        <c:v>822</c:v>
                      </c:pt>
                      <c:pt idx="3">
                        <c:v>90.804999999999993</c:v>
                      </c:pt>
                      <c:pt idx="4">
                        <c:v>4514.7990000000009</c:v>
                      </c:pt>
                      <c:pt idx="5">
                        <c:v>4640.0600000000004</c:v>
                      </c:pt>
                      <c:pt idx="6">
                        <c:v>5072.8409999999994</c:v>
                      </c:pt>
                      <c:pt idx="7">
                        <c:v>4579.3060000000005</c:v>
                      </c:pt>
                      <c:pt idx="8">
                        <c:v>2630.8449999999998</c:v>
                      </c:pt>
                      <c:pt idx="9">
                        <c:v>2060.0450000000001</c:v>
                      </c:pt>
                      <c:pt idx="10">
                        <c:v>2786.33</c:v>
                      </c:pt>
                    </c:numCache>
                  </c:numRef>
                </c:val>
                <c:extLst xmlns:c15="http://schemas.microsoft.com/office/drawing/2012/chart">
                  <c:ext xmlns:c16="http://schemas.microsoft.com/office/drawing/2014/chart" uri="{C3380CC4-5D6E-409C-BE32-E72D297353CC}">
                    <c16:uniqueId val="{00000005-F282-4251-81EB-8B96B833853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T.4!$A$9</c15:sqref>
                        </c15:formulaRef>
                      </c:ext>
                    </c:extLst>
                    <c:strCache>
                      <c:ptCount val="1"/>
                      <c:pt idx="0">
                        <c:v>Envases mezclados 15.01.06  15.01.05</c:v>
                      </c:pt>
                    </c:strCache>
                  </c:strRef>
                </c:tx>
                <c:spPr>
                  <a:solidFill>
                    <a:schemeClr val="accent1">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T.4!$B$9:$L$9</c15:sqref>
                        </c15:formulaRef>
                      </c:ext>
                    </c:extLst>
                    <c:numCache>
                      <c:formatCode>_-* #,##0.00_-;\-* #,##0.00_-;_-* "-"??_-;_-@_-</c:formatCode>
                      <c:ptCount val="11"/>
                      <c:pt idx="0">
                        <c:v>20.32</c:v>
                      </c:pt>
                      <c:pt idx="1">
                        <c:v>18.369999999999997</c:v>
                      </c:pt>
                      <c:pt idx="2">
                        <c:v>43</c:v>
                      </c:pt>
                      <c:pt idx="4">
                        <c:v>60.25</c:v>
                      </c:pt>
                      <c:pt idx="5">
                        <c:v>60.25</c:v>
                      </c:pt>
                      <c:pt idx="6">
                        <c:v>5.2160000000000002</c:v>
                      </c:pt>
                      <c:pt idx="7">
                        <c:v>16.8</c:v>
                      </c:pt>
                      <c:pt idx="8">
                        <c:v>20.350000000000001</c:v>
                      </c:pt>
                      <c:pt idx="9">
                        <c:v>21.07</c:v>
                      </c:pt>
                      <c:pt idx="10">
                        <c:v>25.439999999999998</c:v>
                      </c:pt>
                    </c:numCache>
                  </c:numRef>
                </c:val>
                <c:extLst xmlns:c15="http://schemas.microsoft.com/office/drawing/2012/chart">
                  <c:ext xmlns:c16="http://schemas.microsoft.com/office/drawing/2014/chart" uri="{C3380CC4-5D6E-409C-BE32-E72D297353CC}">
                    <c16:uniqueId val="{00000006-F282-4251-81EB-8B96B833853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T.4!$A$10</c15:sqref>
                        </c15:formulaRef>
                      </c:ext>
                    </c:extLst>
                    <c:strCache>
                      <c:ptCount val="1"/>
                      <c:pt idx="0">
                        <c:v>Vidrio 20.01.02   15.01.07</c:v>
                      </c:pt>
                    </c:strCache>
                  </c:strRef>
                </c:tx>
                <c:spPr>
                  <a:solidFill>
                    <a:schemeClr val="accent2">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T.4!$B$10:$L$10</c15:sqref>
                        </c15:formulaRef>
                      </c:ext>
                    </c:extLst>
                    <c:numCache>
                      <c:formatCode>_-* #,##0.00_-;\-* #,##0.00_-;_-* "-"??_-;_-@_-</c:formatCode>
                      <c:ptCount val="11"/>
                      <c:pt idx="0">
                        <c:v>725.46</c:v>
                      </c:pt>
                      <c:pt idx="1">
                        <c:v>1057.73</c:v>
                      </c:pt>
                      <c:pt idx="2">
                        <c:v>1070</c:v>
                      </c:pt>
                      <c:pt idx="3">
                        <c:v>83.471999999999994</c:v>
                      </c:pt>
                      <c:pt idx="4">
                        <c:v>404.80500000000001</c:v>
                      </c:pt>
                      <c:pt idx="5">
                        <c:v>119.69500000000001</c:v>
                      </c:pt>
                      <c:pt idx="6">
                        <c:v>146.47499999999999</c:v>
                      </c:pt>
                      <c:pt idx="7">
                        <c:v>167.33</c:v>
                      </c:pt>
                      <c:pt idx="8">
                        <c:v>160.48400000000001</c:v>
                      </c:pt>
                      <c:pt idx="9">
                        <c:v>52.56</c:v>
                      </c:pt>
                      <c:pt idx="10">
                        <c:v>106.69</c:v>
                      </c:pt>
                    </c:numCache>
                  </c:numRef>
                </c:val>
                <c:extLst xmlns:c15="http://schemas.microsoft.com/office/drawing/2012/chart">
                  <c:ext xmlns:c16="http://schemas.microsoft.com/office/drawing/2014/chart" uri="{C3380CC4-5D6E-409C-BE32-E72D297353CC}">
                    <c16:uniqueId val="{00000007-F282-4251-81EB-8B96B833853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T.4!$A$11</c15:sqref>
                        </c15:formulaRef>
                      </c:ext>
                    </c:extLst>
                    <c:strCache>
                      <c:ptCount val="1"/>
                      <c:pt idx="0">
                        <c:v>Pilas 20.01.34
20.01.33*   16.06.03*    16.06.04     16.06.01</c:v>
                      </c:pt>
                    </c:strCache>
                  </c:strRef>
                </c:tx>
                <c:spPr>
                  <a:solidFill>
                    <a:schemeClr val="accent3">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T.4!$B$11:$L$11</c15:sqref>
                        </c15:formulaRef>
                      </c:ext>
                    </c:extLst>
                    <c:numCache>
                      <c:formatCode>_-* #,##0.00_-;\-* #,##0.00_-;_-* "-"??_-;_-@_-</c:formatCode>
                      <c:ptCount val="11"/>
                      <c:pt idx="1">
                        <c:v>10.045000000000002</c:v>
                      </c:pt>
                      <c:pt idx="2">
                        <c:v>17.231000000000002</c:v>
                      </c:pt>
                      <c:pt idx="3">
                        <c:v>9.1839000000000013</c:v>
                      </c:pt>
                      <c:pt idx="4">
                        <c:v>12.66475</c:v>
                      </c:pt>
                      <c:pt idx="5">
                        <c:v>9.8079999999999998</c:v>
                      </c:pt>
                      <c:pt idx="6">
                        <c:v>15.531000000000001</c:v>
                      </c:pt>
                      <c:pt idx="7">
                        <c:v>7.0290000000000008</c:v>
                      </c:pt>
                      <c:pt idx="8">
                        <c:v>8.7560000000000002</c:v>
                      </c:pt>
                      <c:pt idx="9">
                        <c:v>6.7839999999999998</c:v>
                      </c:pt>
                      <c:pt idx="10">
                        <c:v>3.6322000000000001</c:v>
                      </c:pt>
                    </c:numCache>
                  </c:numRef>
                </c:val>
                <c:extLst xmlns:c15="http://schemas.microsoft.com/office/drawing/2012/chart">
                  <c:ext xmlns:c16="http://schemas.microsoft.com/office/drawing/2014/chart" uri="{C3380CC4-5D6E-409C-BE32-E72D297353CC}">
                    <c16:uniqueId val="{00000008-F282-4251-81EB-8B96B833853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T.4!$A$12</c15:sqref>
                        </c15:formulaRef>
                      </c:ext>
                    </c:extLst>
                    <c:strCache>
                      <c:ptCount val="1"/>
                      <c:pt idx="0">
                        <c:v>Tejidos/Ropa/Envases textiles
20.01.10
20.01.11
15.01.09</c:v>
                      </c:pt>
                    </c:strCache>
                  </c:strRef>
                </c:tx>
                <c:spPr>
                  <a:solidFill>
                    <a:schemeClr val="accent4">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T.4!$B$12:$L$12</c15:sqref>
                        </c15:formulaRef>
                      </c:ext>
                    </c:extLst>
                    <c:numCache>
                      <c:formatCode>_-* #,##0.00_-;\-* #,##0.00_-;_-* "-"??_-;_-@_-</c:formatCode>
                      <c:ptCount val="11"/>
                      <c:pt idx="0">
                        <c:v>323.26500000000004</c:v>
                      </c:pt>
                      <c:pt idx="1">
                        <c:v>257.995</c:v>
                      </c:pt>
                      <c:pt idx="2">
                        <c:v>131.46</c:v>
                      </c:pt>
                      <c:pt idx="3">
                        <c:v>77.578999999999979</c:v>
                      </c:pt>
                      <c:pt idx="4">
                        <c:v>49.194000000000003</c:v>
                      </c:pt>
                      <c:pt idx="5">
                        <c:v>39.1875</c:v>
                      </c:pt>
                      <c:pt idx="6">
                        <c:v>40.715000000000003</c:v>
                      </c:pt>
                      <c:pt idx="7">
                        <c:v>121.71300000000002</c:v>
                      </c:pt>
                      <c:pt idx="8">
                        <c:v>109.864</c:v>
                      </c:pt>
                      <c:pt idx="9">
                        <c:v>37.425640000000001</c:v>
                      </c:pt>
                      <c:pt idx="10">
                        <c:v>65.800000000000011</c:v>
                      </c:pt>
                    </c:numCache>
                  </c:numRef>
                </c:val>
                <c:extLst xmlns:c15="http://schemas.microsoft.com/office/drawing/2012/chart">
                  <c:ext xmlns:c16="http://schemas.microsoft.com/office/drawing/2014/chart" uri="{C3380CC4-5D6E-409C-BE32-E72D297353CC}">
                    <c16:uniqueId val="{00000009-F282-4251-81EB-8B96B833853D}"/>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T.4!$A$13</c15:sqref>
                        </c15:formulaRef>
                      </c:ext>
                    </c:extLst>
                    <c:strCache>
                      <c:ptCount val="1"/>
                      <c:pt idx="0">
                        <c:v>Aceites y grasas 20.01.25 20.01.26* </c:v>
                      </c:pt>
                    </c:strCache>
                  </c:strRef>
                </c:tx>
                <c:spPr>
                  <a:solidFill>
                    <a:schemeClr val="accent5">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T.4!$B$13:$L$13</c15:sqref>
                        </c15:formulaRef>
                      </c:ext>
                    </c:extLst>
                    <c:numCache>
                      <c:formatCode>_-* #,##0.00_-;\-* #,##0.00_-;_-* "-"??_-;_-@_-</c:formatCode>
                      <c:ptCount val="11"/>
                      <c:pt idx="0">
                        <c:v>26.495000000000001</c:v>
                      </c:pt>
                      <c:pt idx="1">
                        <c:v>61.912999999999997</c:v>
                      </c:pt>
                      <c:pt idx="2">
                        <c:v>61.399000000000001</c:v>
                      </c:pt>
                      <c:pt idx="3">
                        <c:v>44.915000000000006</c:v>
                      </c:pt>
                      <c:pt idx="4">
                        <c:v>47.326999999999998</c:v>
                      </c:pt>
                      <c:pt idx="5">
                        <c:v>54.286000000000001</c:v>
                      </c:pt>
                      <c:pt idx="6">
                        <c:v>50.007999999999996</c:v>
                      </c:pt>
                      <c:pt idx="7">
                        <c:v>30.768800000000002</c:v>
                      </c:pt>
                      <c:pt idx="8">
                        <c:v>22.044</c:v>
                      </c:pt>
                      <c:pt idx="9">
                        <c:v>21.157</c:v>
                      </c:pt>
                      <c:pt idx="10">
                        <c:v>27.983000000000001</c:v>
                      </c:pt>
                    </c:numCache>
                  </c:numRef>
                </c:val>
                <c:extLst xmlns:c15="http://schemas.microsoft.com/office/drawing/2012/chart">
                  <c:ext xmlns:c16="http://schemas.microsoft.com/office/drawing/2014/chart" uri="{C3380CC4-5D6E-409C-BE32-E72D297353CC}">
                    <c16:uniqueId val="{0000000A-F282-4251-81EB-8B96B833853D}"/>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T.4!$A$14</c15:sqref>
                        </c15:formulaRef>
                      </c:ext>
                    </c:extLst>
                    <c:strCache>
                      <c:ptCount val="1"/>
                      <c:pt idx="0">
                        <c:v>Otros</c:v>
                      </c:pt>
                    </c:strCache>
                  </c:strRef>
                </c:tx>
                <c:spPr>
                  <a:solidFill>
                    <a:schemeClr val="accent6">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T.4!$B$14:$L$14</c15:sqref>
                        </c15:formulaRef>
                      </c:ext>
                    </c:extLst>
                    <c:numCache>
                      <c:formatCode>_-* #,##0.00_-;\-* #,##0.00_-;_-* "-"??_-;_-@_-</c:formatCode>
                      <c:ptCount val="11"/>
                      <c:pt idx="0">
                        <c:v>96.14</c:v>
                      </c:pt>
                      <c:pt idx="1">
                        <c:v>122.19</c:v>
                      </c:pt>
                      <c:pt idx="2">
                        <c:v>200</c:v>
                      </c:pt>
                      <c:pt idx="3">
                        <c:v>1547.5119999999999</c:v>
                      </c:pt>
                      <c:pt idx="4">
                        <c:v>258.77700000000004</c:v>
                      </c:pt>
                      <c:pt idx="5">
                        <c:v>135.62100000000001</c:v>
                      </c:pt>
                      <c:pt idx="6">
                        <c:v>469.20399999999995</c:v>
                      </c:pt>
                      <c:pt idx="7">
                        <c:v>159.35899999999998</c:v>
                      </c:pt>
                      <c:pt idx="8">
                        <c:v>238.12799999999999</c:v>
                      </c:pt>
                      <c:pt idx="9">
                        <c:v>219.89599999999999</c:v>
                      </c:pt>
                      <c:pt idx="10">
                        <c:v>182.00700000000001</c:v>
                      </c:pt>
                    </c:numCache>
                  </c:numRef>
                </c:val>
                <c:extLst xmlns:c15="http://schemas.microsoft.com/office/drawing/2012/chart">
                  <c:ext xmlns:c16="http://schemas.microsoft.com/office/drawing/2014/chart" uri="{C3380CC4-5D6E-409C-BE32-E72D297353CC}">
                    <c16:uniqueId val="{0000000B-F282-4251-81EB-8B96B833853D}"/>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T.4!$A$15</c15:sqref>
                        </c15:formulaRef>
                      </c:ext>
                    </c:extLst>
                    <c:strCache>
                      <c:ptCount val="1"/>
                      <c:pt idx="0">
                        <c:v>Residuos químicos 20.01.13* 20.01.14* 20.01.15* 20.01.17* 20.01.19* 20.01.27* 20.01.28 20.01.29* 20.01.30</c:v>
                      </c:pt>
                    </c:strCache>
                  </c:strRef>
                </c:tx>
                <c:spPr>
                  <a:solidFill>
                    <a:schemeClr val="accent1">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T.4!$B$15:$L$15</c15:sqref>
                        </c15:formulaRef>
                      </c:ext>
                    </c:extLst>
                    <c:numCache>
                      <c:formatCode>_-* #,##0.00_-;\-* #,##0.00_-;_-* "-"??_-;_-@_-</c:formatCode>
                      <c:ptCount val="11"/>
                      <c:pt idx="3">
                        <c:v>2.04</c:v>
                      </c:pt>
                      <c:pt idx="4">
                        <c:v>2.0430000000000001</c:v>
                      </c:pt>
                      <c:pt idx="5">
                        <c:v>2.1</c:v>
                      </c:pt>
                      <c:pt idx="6">
                        <c:v>3.0420000000000003</c:v>
                      </c:pt>
                      <c:pt idx="7">
                        <c:v>1.6300000000000001</c:v>
                      </c:pt>
                      <c:pt idx="8">
                        <c:v>2.2590000000000003</c:v>
                      </c:pt>
                      <c:pt idx="9">
                        <c:v>0.85</c:v>
                      </c:pt>
                      <c:pt idx="10">
                        <c:v>5.827</c:v>
                      </c:pt>
                    </c:numCache>
                  </c:numRef>
                </c:val>
                <c:extLst xmlns:c15="http://schemas.microsoft.com/office/drawing/2012/chart">
                  <c:ext xmlns:c16="http://schemas.microsoft.com/office/drawing/2014/chart" uri="{C3380CC4-5D6E-409C-BE32-E72D297353CC}">
                    <c16:uniqueId val="{0000000C-F282-4251-81EB-8B96B833853D}"/>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T.4!$A$16</c15:sqref>
                        </c15:formulaRef>
                      </c:ext>
                    </c:extLst>
                    <c:strCache>
                      <c:ptCount val="1"/>
                      <c:pt idx="0">
                        <c:v>Plásticos 20.01.39  15.01.02</c:v>
                      </c:pt>
                    </c:strCache>
                  </c:strRef>
                </c:tx>
                <c:spPr>
                  <a:solidFill>
                    <a:schemeClr val="accent2">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T.4!$B$2:$L$2</c15:sqref>
                        </c15:formulaRef>
                      </c:ext>
                    </c:extLst>
                    <c:numCache>
                      <c:formatCode>_-* #,##0_-;\-* #,##0_-;_-* "-"??_-;_-@_-</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extLst xmlns:c15="http://schemas.microsoft.com/office/drawing/2012/chart">
                      <c:ext xmlns:c15="http://schemas.microsoft.com/office/drawing/2012/chart" uri="{02D57815-91ED-43cb-92C2-25804820EDAC}">
                        <c15:formulaRef>
                          <c15:sqref>T.4!$B$16:$L$16</c15:sqref>
                        </c15:formulaRef>
                      </c:ext>
                    </c:extLst>
                    <c:numCache>
                      <c:formatCode>_-* #,##0.00_-;\-* #,##0.00_-;_-* "-"??_-;_-@_-</c:formatCode>
                      <c:ptCount val="11"/>
                      <c:pt idx="3">
                        <c:v>7.8E-2</c:v>
                      </c:pt>
                      <c:pt idx="4">
                        <c:v>39.75</c:v>
                      </c:pt>
                      <c:pt idx="5">
                        <c:v>43.14</c:v>
                      </c:pt>
                      <c:pt idx="6">
                        <c:v>65.61099999999999</c:v>
                      </c:pt>
                      <c:pt idx="7">
                        <c:v>61.936999999999998</c:v>
                      </c:pt>
                      <c:pt idx="8">
                        <c:v>83.373000000000005</c:v>
                      </c:pt>
                      <c:pt idx="9">
                        <c:v>130.54</c:v>
                      </c:pt>
                      <c:pt idx="10">
                        <c:v>53.755000000000003</c:v>
                      </c:pt>
                    </c:numCache>
                  </c:numRef>
                </c:val>
                <c:extLst xmlns:c15="http://schemas.microsoft.com/office/drawing/2012/chart">
                  <c:ext xmlns:c16="http://schemas.microsoft.com/office/drawing/2014/chart" uri="{C3380CC4-5D6E-409C-BE32-E72D297353CC}">
                    <c16:uniqueId val="{0000000D-F282-4251-81EB-8B96B833853D}"/>
                  </c:ext>
                </c:extLst>
              </c15:ser>
            </c15:filteredBarSeries>
          </c:ext>
        </c:extLst>
      </c:barChart>
      <c:catAx>
        <c:axId val="522301568"/>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301896"/>
        <c:crosses val="autoZero"/>
        <c:auto val="1"/>
        <c:lblAlgn val="ctr"/>
        <c:lblOffset val="100"/>
        <c:noMultiLvlLbl val="0"/>
      </c:catAx>
      <c:valAx>
        <c:axId val="522301896"/>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2301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s-ES" sz="1200" b="1" i="0" u="none" strike="noStrike" baseline="0">
                <a:effectLst/>
                <a:latin typeface="Arial" panose="020B0604020202020204" pitchFamily="34" charset="0"/>
                <a:cs typeface="Arial" panose="020B0604020202020204" pitchFamily="34" charset="0"/>
              </a:rPr>
              <a:t>Evolución de la recogida de vidrio en contenedores en Aragón. Años 2002 a 2021</a:t>
            </a:r>
            <a:r>
              <a:rPr lang="es-ES" sz="1200" b="0" i="0" u="none" strike="noStrike" baseline="0">
                <a:latin typeface="Arial" panose="020B0604020202020204" pitchFamily="34" charset="0"/>
                <a:cs typeface="Arial" panose="020B0604020202020204" pitchFamily="34" charset="0"/>
              </a:rPr>
              <a:t> </a:t>
            </a:r>
            <a:endParaRPr lang="es-ES" sz="12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3136387993290966"/>
          <c:y val="4.3934064316726758E-2"/>
          <c:w val="0.76138259254070617"/>
          <c:h val="0.75585522604067024"/>
        </c:manualLayout>
      </c:layout>
      <c:barChart>
        <c:barDir val="col"/>
        <c:grouping val="clustered"/>
        <c:varyColors val="0"/>
        <c:ser>
          <c:idx val="0"/>
          <c:order val="2"/>
          <c:tx>
            <c:strRef>
              <c:f>T.5!$A$21</c:f>
              <c:strCache>
                <c:ptCount val="1"/>
                <c:pt idx="0">
                  <c:v>Recogida de vidrio por habitante atendido (kg/hab atendido)</c:v>
                </c:pt>
              </c:strCache>
            </c:strRef>
          </c:tx>
          <c:invertIfNegative val="0"/>
          <c:cat>
            <c:numRef>
              <c:f>T.5!$B$19:$T$19</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T.5!$B$21:$T$21</c:f>
              <c:numCache>
                <c:formatCode>0.00</c:formatCode>
                <c:ptCount val="19"/>
                <c:pt idx="0">
                  <c:v>9.9984630393848217</c:v>
                </c:pt>
                <c:pt idx="1">
                  <c:v>11.486389198238646</c:v>
                </c:pt>
                <c:pt idx="2">
                  <c:v>12.171463754226425</c:v>
                </c:pt>
                <c:pt idx="3">
                  <c:v>13.046215722754519</c:v>
                </c:pt>
                <c:pt idx="4">
                  <c:v>14.215713513145465</c:v>
                </c:pt>
                <c:pt idx="5">
                  <c:v>16.241666120393472</c:v>
                </c:pt>
                <c:pt idx="6">
                  <c:v>16.908008675952569</c:v>
                </c:pt>
                <c:pt idx="7">
                  <c:v>16.825659911776402</c:v>
                </c:pt>
                <c:pt idx="8">
                  <c:v>17.196910927486375</c:v>
                </c:pt>
                <c:pt idx="9">
                  <c:v>17.256087958973872</c:v>
                </c:pt>
                <c:pt idx="10">
                  <c:v>17.649999999999999</c:v>
                </c:pt>
                <c:pt idx="11">
                  <c:v>15.19</c:v>
                </c:pt>
                <c:pt idx="12">
                  <c:v>12.576087702818427</c:v>
                </c:pt>
                <c:pt idx="13">
                  <c:v>13.412822581073524</c:v>
                </c:pt>
                <c:pt idx="14">
                  <c:v>13.585757812195515</c:v>
                </c:pt>
                <c:pt idx="15">
                  <c:v>13.9</c:v>
                </c:pt>
                <c:pt idx="16">
                  <c:v>14.471631232769528</c:v>
                </c:pt>
                <c:pt idx="17">
                  <c:v>15.575847936505287</c:v>
                </c:pt>
                <c:pt idx="18">
                  <c:v>15.143753041806361</c:v>
                </c:pt>
              </c:numCache>
            </c:numRef>
          </c:val>
          <c:extLst>
            <c:ext xmlns:c16="http://schemas.microsoft.com/office/drawing/2014/chart" uri="{C3380CC4-5D6E-409C-BE32-E72D297353CC}">
              <c16:uniqueId val="{00000000-A1DB-42B1-9A8A-417161766246}"/>
            </c:ext>
          </c:extLst>
        </c:ser>
        <c:dLbls>
          <c:showLegendKey val="0"/>
          <c:showVal val="0"/>
          <c:showCatName val="0"/>
          <c:showSerName val="0"/>
          <c:showPercent val="0"/>
          <c:showBubbleSize val="0"/>
        </c:dLbls>
        <c:gapWidth val="49"/>
        <c:overlap val="-27"/>
        <c:axId val="720619888"/>
        <c:axId val="720617920"/>
      </c:barChart>
      <c:lineChart>
        <c:grouping val="standard"/>
        <c:varyColors val="0"/>
        <c:ser>
          <c:idx val="2"/>
          <c:order val="1"/>
          <c:tx>
            <c:strRef>
              <c:f>T.5!$A$20</c:f>
              <c:strCache>
                <c:ptCount val="1"/>
                <c:pt idx="0">
                  <c:v>Recogida de vidrio (t)</c:v>
                </c:pt>
              </c:strCache>
            </c:strRef>
          </c:tx>
          <c:spPr>
            <a:ln w="25400">
              <a:solidFill>
                <a:srgbClr val="FF0000"/>
              </a:solidFill>
            </a:ln>
          </c:spPr>
          <c:marker>
            <c:symbol val="circle"/>
            <c:size val="5"/>
            <c:spPr>
              <a:solidFill>
                <a:srgbClr val="FF0000"/>
              </a:solidFill>
              <a:ln>
                <a:solidFill>
                  <a:srgbClr val="FF0000"/>
                </a:solidFill>
              </a:ln>
            </c:spPr>
          </c:marker>
          <c:cat>
            <c:numRef>
              <c:f>T.5!$B$19:$U$19</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T.5!$B$20:$T$20</c:f>
              <c:numCache>
                <c:formatCode>#,##0</c:formatCode>
                <c:ptCount val="19"/>
                <c:pt idx="0">
                  <c:v>12165</c:v>
                </c:pt>
                <c:pt idx="1">
                  <c:v>14120</c:v>
                </c:pt>
                <c:pt idx="2">
                  <c:v>15202</c:v>
                </c:pt>
                <c:pt idx="3">
                  <c:v>16556</c:v>
                </c:pt>
                <c:pt idx="4">
                  <c:v>18164</c:v>
                </c:pt>
                <c:pt idx="5">
                  <c:v>21060</c:v>
                </c:pt>
                <c:pt idx="6">
                  <c:v>22435</c:v>
                </c:pt>
                <c:pt idx="7">
                  <c:v>22638</c:v>
                </c:pt>
                <c:pt idx="8">
                  <c:v>23165.46</c:v>
                </c:pt>
                <c:pt idx="9">
                  <c:v>23231</c:v>
                </c:pt>
                <c:pt idx="10">
                  <c:v>23822</c:v>
                </c:pt>
                <c:pt idx="11">
                  <c:v>20470</c:v>
                </c:pt>
                <c:pt idx="12">
                  <c:v>16668.157999999999</c:v>
                </c:pt>
                <c:pt idx="13">
                  <c:v>17676.047999999999</c:v>
                </c:pt>
                <c:pt idx="14">
                  <c:v>17777.82</c:v>
                </c:pt>
                <c:pt idx="15">
                  <c:v>18197</c:v>
                </c:pt>
                <c:pt idx="16">
                  <c:v>18939.429</c:v>
                </c:pt>
                <c:pt idx="17">
                  <c:v>20549.075999999997</c:v>
                </c:pt>
                <c:pt idx="18">
                  <c:v>20131.969000000001</c:v>
                </c:pt>
              </c:numCache>
            </c:numRef>
          </c:val>
          <c:smooth val="0"/>
          <c:extLst>
            <c:ext xmlns:c16="http://schemas.microsoft.com/office/drawing/2014/chart" uri="{C3380CC4-5D6E-409C-BE32-E72D297353CC}">
              <c16:uniqueId val="{00000007-A1DB-42B1-9A8A-417161766246}"/>
            </c:ext>
          </c:extLst>
        </c:ser>
        <c:dLbls>
          <c:showLegendKey val="0"/>
          <c:showVal val="0"/>
          <c:showCatName val="0"/>
          <c:showSerName val="0"/>
          <c:showPercent val="0"/>
          <c:showBubbleSize val="0"/>
        </c:dLbls>
        <c:marker val="1"/>
        <c:smooth val="0"/>
        <c:axId val="535613824"/>
        <c:axId val="1"/>
        <c:extLst>
          <c:ext xmlns:c15="http://schemas.microsoft.com/office/drawing/2012/chart" uri="{02D57815-91ED-43cb-92C2-25804820EDAC}">
            <c15:filteredLineSeries>
              <c15:ser>
                <c:idx val="1"/>
                <c:order val="0"/>
                <c:tx>
                  <c:strRef>
                    <c:extLst>
                      <c:ext uri="{02D57815-91ED-43cb-92C2-25804820EDAC}">
                        <c15:formulaRef>
                          <c15:sqref>T.5!$A$22</c15:sqref>
                        </c15:formulaRef>
                      </c:ext>
                    </c:extLst>
                    <c:strCache>
                      <c:ptCount val="1"/>
                      <c:pt idx="0">
                        <c:v>Número de habitantes atendidos</c:v>
                      </c:pt>
                    </c:strCache>
                  </c:strRef>
                </c:tx>
                <c:marker>
                  <c:symbol val="diamond"/>
                  <c:size val="6"/>
                  <c:spPr>
                    <a:solidFill>
                      <a:srgbClr val="FF0000"/>
                    </a:solidFill>
                    <a:ln>
                      <a:solidFill>
                        <a:srgbClr val="FF0000"/>
                      </a:solidFill>
                      <a:prstDash val="solid"/>
                    </a:ln>
                  </c:spPr>
                </c:marker>
                <c:cat>
                  <c:numRef>
                    <c:extLst>
                      <c:ext uri="{02D57815-91ED-43cb-92C2-25804820EDAC}">
                        <c15:formulaRef>
                          <c15:sqref>T.5!$B$19:$U$19</c15:sqref>
                        </c15:formulaRef>
                      </c:ext>
                    </c:extLst>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uri="{02D57815-91ED-43cb-92C2-25804820EDAC}">
                        <c15:formulaRef>
                          <c15:sqref>T.5!$B$22:$T$22</c15:sqref>
                        </c15:formulaRef>
                      </c:ext>
                    </c:extLst>
                    <c:numCache>
                      <c:formatCode>#,##0</c:formatCode>
                      <c:ptCount val="19"/>
                      <c:pt idx="0">
                        <c:v>1216687</c:v>
                      </c:pt>
                      <c:pt idx="1">
                        <c:v>1229281</c:v>
                      </c:pt>
                      <c:pt idx="2">
                        <c:v>1248987</c:v>
                      </c:pt>
                      <c:pt idx="3">
                        <c:v>1269027</c:v>
                      </c:pt>
                      <c:pt idx="4">
                        <c:v>1277741</c:v>
                      </c:pt>
                      <c:pt idx="5">
                        <c:v>1296665</c:v>
                      </c:pt>
                      <c:pt idx="6">
                        <c:v>1326886</c:v>
                      </c:pt>
                      <c:pt idx="7">
                        <c:v>1345445</c:v>
                      </c:pt>
                      <c:pt idx="8">
                        <c:v>1347071</c:v>
                      </c:pt>
                      <c:pt idx="9">
                        <c:v>1346264</c:v>
                      </c:pt>
                      <c:pt idx="10">
                        <c:v>1349467</c:v>
                      </c:pt>
                      <c:pt idx="11">
                        <c:v>1347150</c:v>
                      </c:pt>
                      <c:pt idx="12">
                        <c:v>1325385</c:v>
                      </c:pt>
                      <c:pt idx="13">
                        <c:v>1317847</c:v>
                      </c:pt>
                      <c:pt idx="14">
                        <c:v>1308563</c:v>
                      </c:pt>
                      <c:pt idx="15">
                        <c:v>1308750</c:v>
                      </c:pt>
                      <c:pt idx="16">
                        <c:v>1308728</c:v>
                      </c:pt>
                      <c:pt idx="17">
                        <c:v>1319291</c:v>
                      </c:pt>
                      <c:pt idx="18">
                        <c:v>1329391</c:v>
                      </c:pt>
                    </c:numCache>
                  </c:numRef>
                </c:val>
                <c:smooth val="0"/>
                <c:extLst>
                  <c:ext xmlns:c16="http://schemas.microsoft.com/office/drawing/2014/chart" uri="{C3380CC4-5D6E-409C-BE32-E72D297353CC}">
                    <c16:uniqueId val="{00000006-A1DB-42B1-9A8A-417161766246}"/>
                  </c:ext>
                </c:extLst>
              </c15:ser>
            </c15:filteredLineSeries>
          </c:ext>
        </c:extLst>
      </c:lineChart>
      <c:catAx>
        <c:axId val="535613824"/>
        <c:scaling>
          <c:orientation val="minMax"/>
        </c:scaling>
        <c:delete val="0"/>
        <c:axPos val="b"/>
        <c:title>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s-ES"/>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ES"/>
                  <a:t>Toneladas</a:t>
                </a:r>
              </a:p>
            </c:rich>
          </c:tx>
          <c:layout>
            <c:manualLayout>
              <c:xMode val="edge"/>
              <c:yMode val="edge"/>
              <c:x val="7.1388395668322766E-2"/>
              <c:y val="0.3262852307013025"/>
            </c:manualLayout>
          </c:layout>
          <c:overlay val="0"/>
        </c:title>
        <c:numFmt formatCode="#,##0" sourceLinked="1"/>
        <c:majorTickMark val="none"/>
        <c:minorTickMark val="none"/>
        <c:tickLblPos val="nextTo"/>
        <c:spPr>
          <a:ln w="6350">
            <a:noFill/>
          </a:ln>
        </c:spPr>
        <c:txPr>
          <a:bodyPr rot="0" vert="horz"/>
          <a:lstStyle/>
          <a:p>
            <a:pPr>
              <a:defRPr/>
            </a:pPr>
            <a:endParaRPr lang="es-ES"/>
          </a:p>
        </c:txPr>
        <c:crossAx val="535613824"/>
        <c:crosses val="autoZero"/>
        <c:crossBetween val="between"/>
      </c:valAx>
      <c:valAx>
        <c:axId val="720617920"/>
        <c:scaling>
          <c:orientation val="minMax"/>
        </c:scaling>
        <c:delete val="0"/>
        <c:axPos val="r"/>
        <c:title>
          <c:tx>
            <c:rich>
              <a:bodyPr/>
              <a:lstStyle/>
              <a:p>
                <a:pPr>
                  <a:defRPr/>
                </a:pPr>
                <a:r>
                  <a:rPr lang="es-ES"/>
                  <a:t>Kg/habitante atendido x año</a:t>
                </a:r>
              </a:p>
            </c:rich>
          </c:tx>
          <c:layout>
            <c:manualLayout>
              <c:xMode val="edge"/>
              <c:yMode val="edge"/>
              <c:x val="0.95440236622471186"/>
              <c:y val="0.33563102509382586"/>
            </c:manualLayout>
          </c:layout>
          <c:overlay val="0"/>
        </c:title>
        <c:numFmt formatCode="0.00" sourceLinked="1"/>
        <c:majorTickMark val="out"/>
        <c:minorTickMark val="none"/>
        <c:tickLblPos val="nextTo"/>
        <c:crossAx val="720619888"/>
        <c:crosses val="max"/>
        <c:crossBetween val="between"/>
      </c:valAx>
      <c:catAx>
        <c:axId val="720619888"/>
        <c:scaling>
          <c:orientation val="minMax"/>
        </c:scaling>
        <c:delete val="1"/>
        <c:axPos val="b"/>
        <c:numFmt formatCode="General" sourceLinked="1"/>
        <c:majorTickMark val="out"/>
        <c:minorTickMark val="none"/>
        <c:tickLblPos val="nextTo"/>
        <c:crossAx val="720617920"/>
        <c:crosses val="autoZero"/>
        <c:auto val="1"/>
        <c:lblAlgn val="ctr"/>
        <c:lblOffset val="100"/>
        <c:noMultiLvlLbl val="0"/>
      </c:catAx>
      <c:spPr>
        <a:noFill/>
        <a:ln w="25400">
          <a:noFill/>
        </a:ln>
      </c:spPr>
    </c:plotArea>
    <c:legend>
      <c:legendPos val="r"/>
      <c:layout>
        <c:manualLayout>
          <c:xMode val="edge"/>
          <c:yMode val="edge"/>
          <c:x val="0.12982669342529143"/>
          <c:y val="0.91516716952437016"/>
          <c:w val="0.73127113613800276"/>
          <c:h val="8.4832830475629797E-2"/>
        </c:manualLayout>
      </c:layout>
      <c:overlay val="0"/>
      <c:spPr>
        <a:noFill/>
        <a:ln w="25400">
          <a:noFill/>
        </a:ln>
      </c:spPr>
    </c:legend>
    <c:plotVisOnly val="1"/>
    <c:dispBlanksAs val="gap"/>
    <c:showDLblsOverMax val="0"/>
  </c:chart>
  <c:spPr>
    <a:solidFill>
      <a:schemeClr val="bg1"/>
    </a:solidFill>
    <a:ln w="12700" cap="flat" cmpd="sng" algn="ctr">
      <a:solidFill>
        <a:schemeClr val="tx1"/>
      </a:solidFill>
      <a:round/>
    </a:ln>
    <a:effectLst/>
  </c:spPr>
  <c:txPr>
    <a:bodyPr/>
    <a:lstStyle/>
    <a:p>
      <a:pPr>
        <a:defRPr sz="105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1260" b="1" i="0" u="none" strike="noStrike" baseline="0">
                <a:effectLst/>
              </a:rPr>
              <a:t> </a:t>
            </a:r>
            <a:r>
              <a:rPr lang="es-ES" sz="1200" b="1" i="0" u="none" strike="noStrike" baseline="0">
                <a:effectLst/>
                <a:latin typeface="Arial" panose="020B0604020202020204" pitchFamily="34" charset="0"/>
                <a:cs typeface="Arial" panose="020B0604020202020204" pitchFamily="34" charset="0"/>
              </a:rPr>
              <a:t>Evolución</a:t>
            </a:r>
            <a:r>
              <a:rPr lang="es-ES" sz="1260" b="1" i="0" u="none" strike="noStrike" baseline="0">
                <a:effectLst/>
              </a:rPr>
              <a:t> de la recogida de papel-cartón en contenedores en Aragón. Años 2002 a 2021</a:t>
            </a:r>
            <a:r>
              <a:rPr lang="es-ES" sz="1260" b="0" i="0" u="none" strike="noStrike" baseline="0"/>
              <a:t> </a:t>
            </a:r>
            <a:endParaRPr lang="es-ES"/>
          </a:p>
        </c:rich>
      </c:tx>
      <c:overlay val="0"/>
    </c:title>
    <c:autoTitleDeleted val="0"/>
    <c:plotArea>
      <c:layout>
        <c:manualLayout>
          <c:layoutTarget val="inner"/>
          <c:xMode val="edge"/>
          <c:yMode val="edge"/>
          <c:x val="0.1212972331946879"/>
          <c:y val="0.11681547619047618"/>
          <c:w val="0.79148419222927535"/>
          <c:h val="0.691964988751406"/>
        </c:manualLayout>
      </c:layout>
      <c:barChart>
        <c:barDir val="col"/>
        <c:grouping val="clustered"/>
        <c:varyColors val="0"/>
        <c:ser>
          <c:idx val="0"/>
          <c:order val="0"/>
          <c:tx>
            <c:strRef>
              <c:f>T.6!$A$23</c:f>
              <c:strCache>
                <c:ptCount val="1"/>
                <c:pt idx="0">
                  <c:v>Recogida selectiva papel-cartón (t)</c:v>
                </c:pt>
              </c:strCache>
            </c:strRef>
          </c:tx>
          <c:invertIfNegative val="0"/>
          <c:cat>
            <c:numRef>
              <c:f>T.6!$B$22:$V$22</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T.6!$B$23:$V$23</c:f>
              <c:numCache>
                <c:formatCode>#,##0</c:formatCode>
                <c:ptCount val="21"/>
                <c:pt idx="0">
                  <c:v>13604</c:v>
                </c:pt>
                <c:pt idx="1">
                  <c:v>15263</c:v>
                </c:pt>
                <c:pt idx="2">
                  <c:v>16708</c:v>
                </c:pt>
                <c:pt idx="3">
                  <c:v>18169</c:v>
                </c:pt>
                <c:pt idx="4">
                  <c:v>20643</c:v>
                </c:pt>
                <c:pt idx="5">
                  <c:v>24751.691999999999</c:v>
                </c:pt>
                <c:pt idx="6">
                  <c:v>28679.49</c:v>
                </c:pt>
                <c:pt idx="7">
                  <c:v>31434.24626</c:v>
                </c:pt>
                <c:pt idx="8">
                  <c:v>31088.945</c:v>
                </c:pt>
                <c:pt idx="9">
                  <c:v>30914.552879734802</c:v>
                </c:pt>
                <c:pt idx="10">
                  <c:v>28492.462093999999</c:v>
                </c:pt>
                <c:pt idx="11">
                  <c:v>25515.545846000001</c:v>
                </c:pt>
                <c:pt idx="12">
                  <c:v>24147</c:v>
                </c:pt>
                <c:pt idx="13">
                  <c:v>22514.116999999998</c:v>
                </c:pt>
                <c:pt idx="14">
                  <c:v>22444.845150000001</c:v>
                </c:pt>
                <c:pt idx="15">
                  <c:v>22741</c:v>
                </c:pt>
                <c:pt idx="16">
                  <c:v>22656</c:v>
                </c:pt>
                <c:pt idx="17">
                  <c:v>25825.708255000001</c:v>
                </c:pt>
                <c:pt idx="18">
                  <c:v>26469.843002000001</c:v>
                </c:pt>
                <c:pt idx="19">
                  <c:v>27126.023474000001</c:v>
                </c:pt>
                <c:pt idx="20" formatCode="_-* #,##0_-;\-* #,##0_-;_-* &quot;-&quot;??_-;_-@_-">
                  <c:v>27524</c:v>
                </c:pt>
              </c:numCache>
            </c:numRef>
          </c:val>
          <c:extLst>
            <c:ext xmlns:c16="http://schemas.microsoft.com/office/drawing/2014/chart" uri="{C3380CC4-5D6E-409C-BE32-E72D297353CC}">
              <c16:uniqueId val="{00000000-27A3-44C7-BA03-5BA9958C5DF3}"/>
            </c:ext>
          </c:extLst>
        </c:ser>
        <c:dLbls>
          <c:showLegendKey val="0"/>
          <c:showVal val="0"/>
          <c:showCatName val="0"/>
          <c:showSerName val="0"/>
          <c:showPercent val="0"/>
          <c:showBubbleSize val="0"/>
        </c:dLbls>
        <c:gapWidth val="75"/>
        <c:axId val="535619072"/>
        <c:axId val="1"/>
      </c:barChart>
      <c:lineChart>
        <c:grouping val="standard"/>
        <c:varyColors val="0"/>
        <c:ser>
          <c:idx val="0"/>
          <c:order val="1"/>
          <c:tx>
            <c:strRef>
              <c:f>T.6!$A$24</c:f>
              <c:strCache>
                <c:ptCount val="1"/>
                <c:pt idx="0">
                  <c:v>Recogida de papel-cartón por habitante atendido (kg/hab atendido)</c:v>
                </c:pt>
              </c:strCache>
            </c:strRef>
          </c:tx>
          <c:spPr>
            <a:ln w="25400">
              <a:solidFill>
                <a:srgbClr val="FF0000"/>
              </a:solidFill>
            </a:ln>
          </c:spPr>
          <c:marker>
            <c:symbol val="circle"/>
            <c:size val="6"/>
            <c:spPr>
              <a:solidFill>
                <a:srgbClr val="FF0000"/>
              </a:solidFill>
              <a:ln>
                <a:solidFill>
                  <a:srgbClr val="FF0000"/>
                </a:solidFill>
                <a:prstDash val="solid"/>
              </a:ln>
            </c:spPr>
          </c:marker>
          <c:cat>
            <c:numRef>
              <c:f>T.6!$B$22:$V$22</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T.6!$B$24:$V$24</c:f>
              <c:numCache>
                <c:formatCode>0.0</c:formatCode>
                <c:ptCount val="21"/>
                <c:pt idx="0">
                  <c:v>13.479957431713373</c:v>
                </c:pt>
                <c:pt idx="1">
                  <c:v>13.340139021326918</c:v>
                </c:pt>
                <c:pt idx="2">
                  <c:v>14.435205728464691</c:v>
                </c:pt>
                <c:pt idx="3">
                  <c:v>15.439287629280347</c:v>
                </c:pt>
                <c:pt idx="4">
                  <c:v>17.594655547733058</c:v>
                </c:pt>
                <c:pt idx="5">
                  <c:v>20.592089850249582</c:v>
                </c:pt>
                <c:pt idx="6">
                  <c:v>23.450574663770997</c:v>
                </c:pt>
                <c:pt idx="7">
                  <c:v>24.106848978684081</c:v>
                </c:pt>
                <c:pt idx="8">
                  <c:v>23.546576314627472</c:v>
                </c:pt>
                <c:pt idx="9">
                  <c:v>23.230173948716896</c:v>
                </c:pt>
                <c:pt idx="10">
                  <c:v>21.420681233075062</c:v>
                </c:pt>
                <c:pt idx="11">
                  <c:v>19.138357913764846</c:v>
                </c:pt>
                <c:pt idx="12">
                  <c:v>18.100000000000001</c:v>
                </c:pt>
                <c:pt idx="13">
                  <c:v>17.076356264003312</c:v>
                </c:pt>
                <c:pt idx="14">
                  <c:v>17.079077282121368</c:v>
                </c:pt>
                <c:pt idx="15">
                  <c:v>17.399999999999999</c:v>
                </c:pt>
                <c:pt idx="16">
                  <c:v>17.327777675801684</c:v>
                </c:pt>
                <c:pt idx="17">
                  <c:v>19.744651700898714</c:v>
                </c:pt>
                <c:pt idx="18">
                  <c:v>20.100000000000001</c:v>
                </c:pt>
                <c:pt idx="19">
                  <c:v>20.415676445751672</c:v>
                </c:pt>
                <c:pt idx="20" formatCode="General">
                  <c:v>20.8</c:v>
                </c:pt>
              </c:numCache>
            </c:numRef>
          </c:val>
          <c:smooth val="0"/>
          <c:extLst>
            <c:ext xmlns:c16="http://schemas.microsoft.com/office/drawing/2014/chart" uri="{C3380CC4-5D6E-409C-BE32-E72D297353CC}">
              <c16:uniqueId val="{00000006-27A3-44C7-BA03-5BA9958C5DF3}"/>
            </c:ext>
          </c:extLst>
        </c:ser>
        <c:ser>
          <c:idx val="1"/>
          <c:order val="2"/>
          <c:tx>
            <c:strRef>
              <c:f>T.6!$A$25</c:f>
              <c:strCache>
                <c:ptCount val="1"/>
                <c:pt idx="0">
                  <c:v>Número de habitantes atendidos </c:v>
                </c:pt>
              </c:strCache>
            </c:strRef>
          </c:tx>
          <c:cat>
            <c:numRef>
              <c:f>T.6!$B$22:$V$22</c:f>
              <c:numCache>
                <c:formatCode>General</c:formatCod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numCache>
            </c:numRef>
          </c:cat>
          <c:val>
            <c:numRef>
              <c:f>T.6!$B$25:$V$25</c:f>
              <c:numCache>
                <c:formatCode>#,##0</c:formatCode>
                <c:ptCount val="21"/>
                <c:pt idx="0">
                  <c:v>1009202</c:v>
                </c:pt>
                <c:pt idx="1">
                  <c:v>1144141</c:v>
                </c:pt>
                <c:pt idx="2">
                  <c:v>1157448</c:v>
                </c:pt>
                <c:pt idx="3">
                  <c:v>1176803</c:v>
                </c:pt>
                <c:pt idx="4">
                  <c:v>1173254</c:v>
                </c:pt>
                <c:pt idx="5">
                  <c:v>1202000</c:v>
                </c:pt>
                <c:pt idx="6">
                  <c:v>1222976</c:v>
                </c:pt>
                <c:pt idx="7">
                  <c:v>1303955</c:v>
                </c:pt>
                <c:pt idx="8">
                  <c:v>1320317</c:v>
                </c:pt>
                <c:pt idx="9">
                  <c:v>1330793</c:v>
                </c:pt>
                <c:pt idx="10">
                  <c:v>1330138</c:v>
                </c:pt>
                <c:pt idx="11">
                  <c:v>1333215</c:v>
                </c:pt>
                <c:pt idx="12">
                  <c:v>1331394</c:v>
                </c:pt>
                <c:pt idx="13">
                  <c:v>1318438</c:v>
                </c:pt>
                <c:pt idx="14">
                  <c:v>1314172</c:v>
                </c:pt>
                <c:pt idx="15">
                  <c:v>1307101</c:v>
                </c:pt>
                <c:pt idx="16">
                  <c:v>1307496</c:v>
                </c:pt>
                <c:pt idx="17">
                  <c:v>1307985</c:v>
                </c:pt>
                <c:pt idx="18">
                  <c:v>1318592</c:v>
                </c:pt>
                <c:pt idx="19">
                  <c:v>1328686</c:v>
                </c:pt>
                <c:pt idx="20" formatCode="_-* #,##0_-;\-* #,##0_-;_-* &quot;-&quot;??_-;_-@_-">
                  <c:v>1325657</c:v>
                </c:pt>
              </c:numCache>
            </c:numRef>
          </c:val>
          <c:smooth val="0"/>
          <c:extLst>
            <c:ext xmlns:c16="http://schemas.microsoft.com/office/drawing/2014/chart" uri="{C3380CC4-5D6E-409C-BE32-E72D297353CC}">
              <c16:uniqueId val="{00000000-F8F7-436F-BCA5-8A84652D75F0}"/>
            </c:ext>
          </c:extLst>
        </c:ser>
        <c:dLbls>
          <c:showLegendKey val="0"/>
          <c:showVal val="0"/>
          <c:showCatName val="0"/>
          <c:showSerName val="0"/>
          <c:showPercent val="0"/>
          <c:showBubbleSize val="0"/>
        </c:dLbls>
        <c:marker val="1"/>
        <c:smooth val="0"/>
        <c:axId val="3"/>
        <c:axId val="4"/>
      </c:lineChart>
      <c:catAx>
        <c:axId val="535619072"/>
        <c:scaling>
          <c:orientation val="minMax"/>
        </c:scaling>
        <c:delete val="0"/>
        <c:axPos val="b"/>
        <c:numFmt formatCode="General" sourceLinked="1"/>
        <c:majorTickMark val="out"/>
        <c:minorTickMark val="none"/>
        <c:tickLblPos val="nextTo"/>
        <c:spPr>
          <a:ln w="3175">
            <a:solidFill>
              <a:schemeClr val="bg1">
                <a:lumMod val="85000"/>
              </a:schemeClr>
            </a:solidFill>
            <a:prstDash val="solid"/>
          </a:ln>
        </c:spPr>
        <c:txPr>
          <a:bodyPr rot="0" vert="horz"/>
          <a:lstStyle/>
          <a:p>
            <a:pPr>
              <a:defRPr/>
            </a:pPr>
            <a:endParaRPr lang="es-ES"/>
          </a:p>
        </c:txPr>
        <c:crossAx val="1"/>
        <c:crosses val="autoZero"/>
        <c:auto val="1"/>
        <c:lblAlgn val="ctr"/>
        <c:lblOffset val="100"/>
        <c:tickLblSkip val="1"/>
        <c:tickMarkSkip val="1"/>
        <c:noMultiLvlLbl val="0"/>
      </c:catAx>
      <c:valAx>
        <c:axId val="1"/>
        <c:scaling>
          <c:orientation val="minMax"/>
          <c:max val="30000"/>
          <c:min val="0"/>
        </c:scaling>
        <c:delete val="0"/>
        <c:axPos val="l"/>
        <c:majorGridlines>
          <c:spPr>
            <a:ln w="3175">
              <a:solidFill>
                <a:schemeClr val="bg1">
                  <a:lumMod val="85000"/>
                </a:schemeClr>
              </a:solidFill>
              <a:prstDash val="sysDash"/>
            </a:ln>
          </c:spPr>
        </c:majorGridlines>
        <c:title>
          <c:tx>
            <c:rich>
              <a:bodyPr/>
              <a:lstStyle/>
              <a:p>
                <a:pPr>
                  <a:defRPr/>
                </a:pPr>
                <a:r>
                  <a:rPr lang="es-ES"/>
                  <a:t>toneladas</a:t>
                </a:r>
              </a:p>
            </c:rich>
          </c:tx>
          <c:layout>
            <c:manualLayout>
              <c:xMode val="edge"/>
              <c:yMode val="edge"/>
              <c:x val="5.9240292637838872E-2"/>
              <c:y val="0.35937546869141357"/>
            </c:manualLayout>
          </c:layout>
          <c:overlay val="0"/>
          <c:spPr>
            <a:noFill/>
            <a:ln w="25400">
              <a:noFill/>
            </a:ln>
          </c:spPr>
        </c:title>
        <c:numFmt formatCode="#,##0" sourceLinked="0"/>
        <c:majorTickMark val="out"/>
        <c:minorTickMark val="none"/>
        <c:tickLblPos val="nextTo"/>
        <c:spPr>
          <a:ln w="3175">
            <a:noFill/>
            <a:prstDash val="solid"/>
          </a:ln>
        </c:spPr>
        <c:txPr>
          <a:bodyPr rot="0" vert="horz"/>
          <a:lstStyle/>
          <a:p>
            <a:pPr>
              <a:defRPr/>
            </a:pPr>
            <a:endParaRPr lang="es-ES"/>
          </a:p>
        </c:txPr>
        <c:crossAx val="535619072"/>
        <c:crossesAt val="1"/>
        <c:crossBetween val="between"/>
        <c:majorUnit val="500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5"/>
          <c:min val="0"/>
        </c:scaling>
        <c:delete val="0"/>
        <c:axPos val="r"/>
        <c:title>
          <c:tx>
            <c:rich>
              <a:bodyPr/>
              <a:lstStyle/>
              <a:p>
                <a:pPr>
                  <a:defRPr/>
                </a:pPr>
                <a:r>
                  <a:rPr lang="es-ES"/>
                  <a:t>kg/ hab. atendido</a:t>
                </a:r>
              </a:p>
            </c:rich>
          </c:tx>
          <c:layout>
            <c:manualLayout>
              <c:xMode val="edge"/>
              <c:yMode val="edge"/>
              <c:x val="0.96280119170125755"/>
              <c:y val="0.38318475815523062"/>
            </c:manualLayout>
          </c:layout>
          <c:overlay val="0"/>
          <c:spPr>
            <a:noFill/>
            <a:ln w="25400">
              <a:noFill/>
            </a:ln>
          </c:spPr>
        </c:title>
        <c:numFmt formatCode="0" sourceLinked="0"/>
        <c:majorTickMark val="cross"/>
        <c:minorTickMark val="none"/>
        <c:tickLblPos val="nextTo"/>
        <c:spPr>
          <a:ln w="3175">
            <a:noFill/>
            <a:prstDash val="solid"/>
          </a:ln>
        </c:spPr>
        <c:txPr>
          <a:bodyPr rot="0" vert="horz"/>
          <a:lstStyle/>
          <a:p>
            <a:pPr>
              <a:defRPr/>
            </a:pPr>
            <a:endParaRPr lang="es-ES"/>
          </a:p>
        </c:txPr>
        <c:crossAx val="3"/>
        <c:crosses val="max"/>
        <c:crossBetween val="between"/>
      </c:valAx>
      <c:spPr>
        <a:noFill/>
        <a:ln w="25400">
          <a:noFill/>
        </a:ln>
      </c:spPr>
    </c:plotArea>
    <c:legend>
      <c:legendPos val="r"/>
      <c:layout>
        <c:manualLayout>
          <c:xMode val="edge"/>
          <c:yMode val="edge"/>
          <c:x val="8.2029746281714791E-2"/>
          <c:y val="0.8980664135733033"/>
          <c:w val="0.28302704022462311"/>
          <c:h val="0.10193358642669666"/>
        </c:manualLayout>
      </c:layout>
      <c:overlay val="0"/>
      <c:spPr>
        <a:solidFill>
          <a:srgbClr val="FFFFFF"/>
        </a:solidFill>
        <a:ln w="3175">
          <a:noFill/>
          <a:prstDash val="solid"/>
        </a:ln>
      </c:spPr>
    </c:legend>
    <c:plotVisOnly val="1"/>
    <c:dispBlanksAs val="gap"/>
    <c:showDLblsOverMax val="0"/>
  </c:chart>
  <c:spPr>
    <a:solidFill>
      <a:srgbClr val="FFFFFF"/>
    </a:solidFill>
    <a:ln w="6350">
      <a:solidFill>
        <a:schemeClr val="bg1">
          <a:lumMod val="85000"/>
        </a:schemeClr>
      </a:solidFill>
    </a:ln>
  </c:spPr>
  <c:txPr>
    <a:bodyPr/>
    <a:lstStyle/>
    <a:p>
      <a:pPr>
        <a:defRPr sz="1050" b="0" i="0" u="none" strike="noStrike" baseline="0">
          <a:solidFill>
            <a:srgbClr val="000000"/>
          </a:solidFill>
          <a:latin typeface="+mn-lt"/>
          <a:ea typeface="Arial"/>
          <a:cs typeface="Arial"/>
        </a:defRPr>
      </a:pPr>
      <a:endParaRPr lang="es-ES"/>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00" baseline="0">
                <a:solidFill>
                  <a:schemeClr val="tx1">
                    <a:lumMod val="50000"/>
                    <a:lumOff val="50000"/>
                  </a:schemeClr>
                </a:solidFill>
                <a:latin typeface="+mn-lt"/>
                <a:ea typeface="+mn-ea"/>
                <a:cs typeface="+mn-cs"/>
              </a:defRPr>
            </a:pPr>
            <a:r>
              <a:rPr lang="es-ES" sz="1800" b="1" i="0" u="none" strike="noStrike" cap="all" spc="100" baseline="0">
                <a:effectLst/>
              </a:rPr>
              <a:t> </a:t>
            </a:r>
            <a:r>
              <a:rPr lang="es-ES" sz="1100" b="1" i="0" u="none" strike="noStrike" cap="none" spc="100" baseline="0">
                <a:solidFill>
                  <a:sysClr val="windowText" lastClr="000000"/>
                </a:solidFill>
                <a:effectLst/>
                <a:latin typeface="Arial" panose="020B0604020202020204" pitchFamily="34" charset="0"/>
                <a:cs typeface="Arial" panose="020B0604020202020204" pitchFamily="34" charset="0"/>
              </a:rPr>
              <a:t>Evolución de la recogida de envases ligeros en contenedores en Aragón. Años 2002 a 2020</a:t>
            </a:r>
            <a:r>
              <a:rPr lang="es-ES" sz="1100" b="1" i="0" u="none" strike="noStrike" cap="none" spc="100" baseline="0">
                <a:solidFill>
                  <a:sysClr val="windowText" lastClr="000000"/>
                </a:solidFill>
                <a:latin typeface="Arial" panose="020B0604020202020204" pitchFamily="34" charset="0"/>
                <a:cs typeface="Arial" panose="020B0604020202020204" pitchFamily="34" charset="0"/>
              </a:rPr>
              <a:t> </a:t>
            </a:r>
            <a:endParaRPr lang="es-ES" sz="1100" b="1" cap="none" spc="100" baseline="0">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800" b="1" i="0" u="none" strike="noStrike" kern="1200" cap="all" spc="100" baseline="0">
              <a:solidFill>
                <a:schemeClr val="tx1">
                  <a:lumMod val="50000"/>
                  <a:lumOff val="50000"/>
                </a:schemeClr>
              </a:solidFill>
              <a:latin typeface="+mn-lt"/>
              <a:ea typeface="+mn-ea"/>
              <a:cs typeface="+mn-cs"/>
            </a:defRPr>
          </a:pPr>
          <a:endParaRPr lang="es-ES"/>
        </a:p>
      </c:txPr>
    </c:title>
    <c:autoTitleDeleted val="0"/>
    <c:plotArea>
      <c:layout>
        <c:manualLayout>
          <c:layoutTarget val="inner"/>
          <c:xMode val="edge"/>
          <c:yMode val="edge"/>
          <c:x val="3.5145378266575468E-2"/>
          <c:y val="0.16245370370370371"/>
          <c:w val="0.89504828856561225"/>
          <c:h val="0.6714577865266842"/>
        </c:manualLayout>
      </c:layout>
      <c:barChart>
        <c:barDir val="col"/>
        <c:grouping val="clustered"/>
        <c:varyColors val="0"/>
        <c:ser>
          <c:idx val="1"/>
          <c:order val="1"/>
          <c:tx>
            <c:strRef>
              <c:f>T.7!$A$22</c:f>
              <c:strCache>
                <c:ptCount val="1"/>
                <c:pt idx="0">
                  <c:v>Recogida de envases ligeros por habitante atendido (kg/habitante atendido*año)</c:v>
                </c:pt>
              </c:strCache>
            </c:strRef>
          </c:tx>
          <c:spPr>
            <a:solidFill>
              <a:srgbClr val="FFFF99"/>
            </a:solid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T.7!$B$20:$T$20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T.7!$B$22:$T$22</c:f>
              <c:numCache>
                <c:formatCode>0.0</c:formatCode>
                <c:ptCount val="19"/>
                <c:pt idx="2">
                  <c:v>7.6049041306211898</c:v>
                </c:pt>
                <c:pt idx="3">
                  <c:v>7.0095777026063448</c:v>
                </c:pt>
                <c:pt idx="4">
                  <c:v>9.1130280099988763</c:v>
                </c:pt>
                <c:pt idx="5">
                  <c:v>10.285276586213088</c:v>
                </c:pt>
                <c:pt idx="6">
                  <c:v>11.598366547142827</c:v>
                </c:pt>
                <c:pt idx="7">
                  <c:v>12.386960783269069</c:v>
                </c:pt>
                <c:pt idx="8">
                  <c:v>12.620952232638961</c:v>
                </c:pt>
                <c:pt idx="9">
                  <c:v>12.769065043783572</c:v>
                </c:pt>
                <c:pt idx="10">
                  <c:v>12.8</c:v>
                </c:pt>
                <c:pt idx="11">
                  <c:v>12.5</c:v>
                </c:pt>
                <c:pt idx="12">
                  <c:v>12.834272392273492</c:v>
                </c:pt>
                <c:pt idx="13">
                  <c:v>13.114840653058737</c:v>
                </c:pt>
                <c:pt idx="14">
                  <c:v>13.7</c:v>
                </c:pt>
                <c:pt idx="15">
                  <c:v>14.129668020480739</c:v>
                </c:pt>
                <c:pt idx="16">
                  <c:v>15.583078843303349</c:v>
                </c:pt>
                <c:pt idx="17">
                  <c:v>16.767690235445144</c:v>
                </c:pt>
                <c:pt idx="18">
                  <c:v>18.210733379185065</c:v>
                </c:pt>
              </c:numCache>
            </c:numRef>
          </c:val>
          <c:extLst>
            <c:ext xmlns:c16="http://schemas.microsoft.com/office/drawing/2014/chart" uri="{C3380CC4-5D6E-409C-BE32-E72D297353CC}">
              <c16:uniqueId val="{00000001-DD22-41BD-94C0-7BC969A343DE}"/>
            </c:ext>
          </c:extLst>
        </c:ser>
        <c:dLbls>
          <c:showLegendKey val="0"/>
          <c:showVal val="1"/>
          <c:showCatName val="0"/>
          <c:showSerName val="0"/>
          <c:showPercent val="0"/>
          <c:showBubbleSize val="0"/>
        </c:dLbls>
        <c:gapWidth val="150"/>
        <c:axId val="667539312"/>
        <c:axId val="667530784"/>
      </c:barChart>
      <c:lineChart>
        <c:grouping val="standard"/>
        <c:varyColors val="0"/>
        <c:ser>
          <c:idx val="0"/>
          <c:order val="0"/>
          <c:tx>
            <c:strRef>
              <c:f>T.7!$A$21</c:f>
              <c:strCache>
                <c:ptCount val="1"/>
                <c:pt idx="0">
                  <c:v>Recogida selectiva de envases ligeros (t)</c:v>
                </c:pt>
              </c:strCache>
            </c:strRef>
          </c:tx>
          <c:spPr>
            <a:ln w="28575" cap="rnd">
              <a:solidFill>
                <a:schemeClr val="accent1"/>
              </a:solidFill>
              <a:round/>
            </a:ln>
            <a:effectLst/>
          </c:spPr>
          <c:marker>
            <c:symbol val="circle"/>
            <c:size val="5"/>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T.7!$B$20:$T$20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T.7!$B$21:$T$21</c:f>
              <c:numCache>
                <c:formatCode>#,##0</c:formatCode>
                <c:ptCount val="19"/>
                <c:pt idx="0">
                  <c:v>1715</c:v>
                </c:pt>
                <c:pt idx="1">
                  <c:v>4485</c:v>
                </c:pt>
                <c:pt idx="2">
                  <c:v>5082</c:v>
                </c:pt>
                <c:pt idx="3">
                  <c:v>6144</c:v>
                </c:pt>
                <c:pt idx="4">
                  <c:v>8596.3739999999998</c:v>
                </c:pt>
                <c:pt idx="5">
                  <c:v>11571.326999999999</c:v>
                </c:pt>
                <c:pt idx="6">
                  <c:v>13989.65977</c:v>
                </c:pt>
                <c:pt idx="7">
                  <c:v>16274.955260000001</c:v>
                </c:pt>
                <c:pt idx="8">
                  <c:v>16833.169798377701</c:v>
                </c:pt>
                <c:pt idx="9">
                  <c:v>17063.888995000001</c:v>
                </c:pt>
                <c:pt idx="10">
                  <c:v>17164</c:v>
                </c:pt>
                <c:pt idx="11">
                  <c:v>16707</c:v>
                </c:pt>
                <c:pt idx="12">
                  <c:v>16933.616000000002</c:v>
                </c:pt>
                <c:pt idx="13">
                  <c:v>17206.408640000001</c:v>
                </c:pt>
                <c:pt idx="14">
                  <c:v>17867</c:v>
                </c:pt>
                <c:pt idx="15">
                  <c:v>18483.809999000001</c:v>
                </c:pt>
                <c:pt idx="16">
                  <c:v>20384.833175</c:v>
                </c:pt>
                <c:pt idx="17">
                  <c:v>22113.582004</c:v>
                </c:pt>
                <c:pt idx="18">
                  <c:v>24200.626012999997</c:v>
                </c:pt>
              </c:numCache>
            </c:numRef>
          </c:val>
          <c:smooth val="0"/>
          <c:extLst>
            <c:ext xmlns:c16="http://schemas.microsoft.com/office/drawing/2014/chart" uri="{C3380CC4-5D6E-409C-BE32-E72D297353CC}">
              <c16:uniqueId val="{00000000-DD22-41BD-94C0-7BC969A343DE}"/>
            </c:ext>
          </c:extLst>
        </c:ser>
        <c:dLbls>
          <c:showLegendKey val="0"/>
          <c:showVal val="1"/>
          <c:showCatName val="0"/>
          <c:showSerName val="0"/>
          <c:showPercent val="0"/>
          <c:showBubbleSize val="0"/>
        </c:dLbls>
        <c:marker val="1"/>
        <c:smooth val="0"/>
        <c:axId val="714554320"/>
        <c:axId val="714551368"/>
        <c:extLst>
          <c:ext xmlns:c15="http://schemas.microsoft.com/office/drawing/2012/chart" uri="{02D57815-91ED-43cb-92C2-25804820EDAC}">
            <c15:filteredLineSeries>
              <c15:ser>
                <c:idx val="2"/>
                <c:order val="2"/>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numRef>
                    <c:extLst>
                      <c:ext uri="{02D57815-91ED-43cb-92C2-25804820EDAC}">
                        <c15:formulaRef>
                          <c15:sqref>T.7!$B$20:$T$20</c15:sqref>
                        </c15:formulaRef>
                      </c:ext>
                    </c:extLst>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uri="{02D57815-91ED-43cb-92C2-25804820EDAC}">
                        <c15:formulaRef>
                          <c15:sqref>T.7!$B$25</c15:sqref>
                        </c15:formulaRef>
                      </c:ext>
                    </c:extLst>
                    <c:numCache>
                      <c:formatCode>General</c:formatCode>
                      <c:ptCount val="1"/>
                      <c:pt idx="0">
                        <c:v>0</c:v>
                      </c:pt>
                    </c:numCache>
                  </c:numRef>
                </c:val>
                <c:smooth val="0"/>
                <c:extLst>
                  <c:ext xmlns:c16="http://schemas.microsoft.com/office/drawing/2014/chart" uri="{C3380CC4-5D6E-409C-BE32-E72D297353CC}">
                    <c16:uniqueId val="{00000002-DD22-41BD-94C0-7BC969A343DE}"/>
                  </c:ext>
                </c:extLst>
              </c15:ser>
            </c15:filteredLineSeries>
          </c:ext>
        </c:extLst>
      </c:lineChart>
      <c:valAx>
        <c:axId val="714551368"/>
        <c:scaling>
          <c:orientation val="minMax"/>
        </c:scaling>
        <c:delete val="0"/>
        <c:axPos val="l"/>
        <c:majorGridlines>
          <c:spPr>
            <a:ln>
              <a:solidFill>
                <a:schemeClr val="tx1">
                  <a:lumMod val="15000"/>
                  <a:lumOff val="85000"/>
                </a:schemeClr>
              </a:solidFill>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t>Toneladas</a:t>
                </a:r>
              </a:p>
            </c:rich>
          </c:tx>
          <c:layout>
            <c:manualLayout>
              <c:xMode val="edge"/>
              <c:yMode val="edge"/>
              <c:x val="4.7545219638242896E-2"/>
              <c:y val="0.432508010560742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title>
        <c:numFmt formatCode="#,##0" sourceLinked="1"/>
        <c:majorTickMark val="out"/>
        <c:minorTickMark val="in"/>
        <c:tickLblPos val="nextTo"/>
        <c:spPr>
          <a:noFill/>
          <a:ln>
            <a:solidFill>
              <a:schemeClr val="tx1"/>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14554320"/>
        <c:crosses val="autoZero"/>
        <c:crossBetween val="between"/>
      </c:valAx>
      <c:catAx>
        <c:axId val="714554320"/>
        <c:scaling>
          <c:orientation val="minMax"/>
        </c:scaling>
        <c:delete val="1"/>
        <c:axPos val="b"/>
        <c:title>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crossAx val="714551368"/>
        <c:crosses val="autoZero"/>
        <c:auto val="1"/>
        <c:lblAlgn val="ctr"/>
        <c:lblOffset val="100"/>
        <c:noMultiLvlLbl val="0"/>
      </c:catAx>
      <c:valAx>
        <c:axId val="667530784"/>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ES"/>
                  <a:t>kg/habitante atendiodo x año</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67539312"/>
        <c:crosses val="max"/>
        <c:crossBetween val="between"/>
      </c:valAx>
      <c:catAx>
        <c:axId val="667539312"/>
        <c:scaling>
          <c:orientation val="minMax"/>
        </c:scaling>
        <c:delete val="1"/>
        <c:axPos val="b"/>
        <c:numFmt formatCode="General" sourceLinked="1"/>
        <c:majorTickMark val="out"/>
        <c:minorTickMark val="none"/>
        <c:tickLblPos val="nextTo"/>
        <c:crossAx val="6675307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 </a:t>
            </a:r>
            <a:r>
              <a:rPr lang="es-ES" sz="1100" b="1">
                <a:latin typeface="Arial" panose="020B0604020202020204" pitchFamily="34" charset="0"/>
                <a:cs typeface="Arial" panose="020B0604020202020204" pitchFamily="34" charset="0"/>
              </a:rPr>
              <a:t>Evolución de la recogida de envases ligeros en contenedores en Aragón. Años 2002 a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T.7!$A$21</c:f>
              <c:strCache>
                <c:ptCount val="1"/>
                <c:pt idx="0">
                  <c:v>Recogida selectiva de envases ligeros (t)</c:v>
                </c:pt>
              </c:strCache>
            </c:strRef>
          </c:tx>
          <c:spPr>
            <a:solidFill>
              <a:schemeClr val="accent4"/>
            </a:solidFill>
            <a:ln>
              <a:noFill/>
            </a:ln>
            <a:effectLst/>
          </c:spPr>
          <c:invertIfNegative val="0"/>
          <c:cat>
            <c:numRef>
              <c:f>T.7!$B$20:$U$20</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T.7!$B$21:$U$21</c:f>
              <c:numCache>
                <c:formatCode>#,##0</c:formatCode>
                <c:ptCount val="20"/>
                <c:pt idx="0">
                  <c:v>1715</c:v>
                </c:pt>
                <c:pt idx="1">
                  <c:v>4485</c:v>
                </c:pt>
                <c:pt idx="2">
                  <c:v>5082</c:v>
                </c:pt>
                <c:pt idx="3">
                  <c:v>6144</c:v>
                </c:pt>
                <c:pt idx="4">
                  <c:v>8596.3739999999998</c:v>
                </c:pt>
                <c:pt idx="5">
                  <c:v>11571.326999999999</c:v>
                </c:pt>
                <c:pt idx="6">
                  <c:v>13989.65977</c:v>
                </c:pt>
                <c:pt idx="7">
                  <c:v>16274.955260000001</c:v>
                </c:pt>
                <c:pt idx="8">
                  <c:v>16833.169798377701</c:v>
                </c:pt>
                <c:pt idx="9">
                  <c:v>17063.888995000001</c:v>
                </c:pt>
                <c:pt idx="10">
                  <c:v>17164</c:v>
                </c:pt>
                <c:pt idx="11">
                  <c:v>16707</c:v>
                </c:pt>
                <c:pt idx="12">
                  <c:v>16933.616000000002</c:v>
                </c:pt>
                <c:pt idx="13">
                  <c:v>17206.408640000001</c:v>
                </c:pt>
                <c:pt idx="14">
                  <c:v>17867</c:v>
                </c:pt>
                <c:pt idx="15">
                  <c:v>18483.809999000001</c:v>
                </c:pt>
                <c:pt idx="16">
                  <c:v>20384.833175</c:v>
                </c:pt>
                <c:pt idx="17">
                  <c:v>22113.582004</c:v>
                </c:pt>
                <c:pt idx="18">
                  <c:v>24200.626012999997</c:v>
                </c:pt>
                <c:pt idx="19">
                  <c:v>24291</c:v>
                </c:pt>
              </c:numCache>
            </c:numRef>
          </c:val>
          <c:extLst>
            <c:ext xmlns:c16="http://schemas.microsoft.com/office/drawing/2014/chart" uri="{C3380CC4-5D6E-409C-BE32-E72D297353CC}">
              <c16:uniqueId val="{00000000-DA41-4B77-8058-AF54B932B91E}"/>
            </c:ext>
          </c:extLst>
        </c:ser>
        <c:dLbls>
          <c:showLegendKey val="0"/>
          <c:showVal val="0"/>
          <c:showCatName val="0"/>
          <c:showSerName val="0"/>
          <c:showPercent val="0"/>
          <c:showBubbleSize val="0"/>
        </c:dLbls>
        <c:gapWidth val="75"/>
        <c:overlap val="-25"/>
        <c:axId val="720596600"/>
        <c:axId val="720594960"/>
      </c:barChart>
      <c:lineChart>
        <c:grouping val="stacked"/>
        <c:varyColors val="0"/>
        <c:ser>
          <c:idx val="1"/>
          <c:order val="1"/>
          <c:tx>
            <c:strRef>
              <c:f>T.7!$A$22</c:f>
              <c:strCache>
                <c:ptCount val="1"/>
                <c:pt idx="0">
                  <c:v>Recogida de envases ligeros por habitante atendido (kg/habitante atendido*año)</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T.7!$B$20:$U$20</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T.7!$B$22:$U$22</c:f>
              <c:numCache>
                <c:formatCode>0.0</c:formatCode>
                <c:ptCount val="20"/>
                <c:pt idx="2">
                  <c:v>7.6049041306211898</c:v>
                </c:pt>
                <c:pt idx="3">
                  <c:v>7.0095777026063448</c:v>
                </c:pt>
                <c:pt idx="4">
                  <c:v>9.1130280099988763</c:v>
                </c:pt>
                <c:pt idx="5">
                  <c:v>10.285276586213088</c:v>
                </c:pt>
                <c:pt idx="6">
                  <c:v>11.598366547142827</c:v>
                </c:pt>
                <c:pt idx="7">
                  <c:v>12.386960783269069</c:v>
                </c:pt>
                <c:pt idx="8">
                  <c:v>12.620952232638961</c:v>
                </c:pt>
                <c:pt idx="9">
                  <c:v>12.769065043783572</c:v>
                </c:pt>
                <c:pt idx="10">
                  <c:v>12.8</c:v>
                </c:pt>
                <c:pt idx="11">
                  <c:v>12.5</c:v>
                </c:pt>
                <c:pt idx="12">
                  <c:v>12.834272392273492</c:v>
                </c:pt>
                <c:pt idx="13">
                  <c:v>13.114840653058737</c:v>
                </c:pt>
                <c:pt idx="14">
                  <c:v>13.7</c:v>
                </c:pt>
                <c:pt idx="15">
                  <c:v>14.129668020480739</c:v>
                </c:pt>
                <c:pt idx="16">
                  <c:v>15.583078843303349</c:v>
                </c:pt>
                <c:pt idx="17">
                  <c:v>16.767690235445144</c:v>
                </c:pt>
                <c:pt idx="18">
                  <c:v>18.210733379185065</c:v>
                </c:pt>
                <c:pt idx="19">
                  <c:v>18.3</c:v>
                </c:pt>
              </c:numCache>
            </c:numRef>
          </c:val>
          <c:smooth val="0"/>
          <c:extLst>
            <c:ext xmlns:c16="http://schemas.microsoft.com/office/drawing/2014/chart" uri="{C3380CC4-5D6E-409C-BE32-E72D297353CC}">
              <c16:uniqueId val="{00000001-DA41-4B77-8058-AF54B932B91E}"/>
            </c:ext>
          </c:extLst>
        </c:ser>
        <c:dLbls>
          <c:showLegendKey val="0"/>
          <c:showVal val="0"/>
          <c:showCatName val="0"/>
          <c:showSerName val="0"/>
          <c:showPercent val="0"/>
          <c:showBubbleSize val="0"/>
        </c:dLbls>
        <c:marker val="1"/>
        <c:smooth val="0"/>
        <c:axId val="720599224"/>
        <c:axId val="720597584"/>
      </c:lineChart>
      <c:valAx>
        <c:axId val="720594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0596600"/>
        <c:crosses val="autoZero"/>
        <c:crossBetween val="between"/>
      </c:valAx>
      <c:catAx>
        <c:axId val="720596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0594960"/>
        <c:crosses val="autoZero"/>
        <c:auto val="1"/>
        <c:lblAlgn val="ctr"/>
        <c:lblOffset val="100"/>
        <c:noMultiLvlLbl val="0"/>
      </c:catAx>
      <c:valAx>
        <c:axId val="720597584"/>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0599224"/>
        <c:crosses val="max"/>
        <c:crossBetween val="between"/>
      </c:valAx>
      <c:catAx>
        <c:axId val="720599224"/>
        <c:scaling>
          <c:orientation val="minMax"/>
        </c:scaling>
        <c:delete val="1"/>
        <c:axPos val="b"/>
        <c:numFmt formatCode="General" sourceLinked="1"/>
        <c:majorTickMark val="out"/>
        <c:minorTickMark val="none"/>
        <c:tickLblPos val="nextTo"/>
        <c:crossAx val="7205975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1050" b="1">
                <a:latin typeface="Arial" panose="020B0604020202020204" pitchFamily="34" charset="0"/>
                <a:cs typeface="Arial" panose="020B0604020202020204" pitchFamily="34" charset="0"/>
              </a:rPr>
              <a:t> Evolución de la recogida de envases farmacéuticos. Años 2008 a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T.8!$C$6</c:f>
              <c:strCache>
                <c:ptCount val="1"/>
                <c:pt idx="0">
                  <c:v>Recogida selectiva anual de envases farmacéuticos (t)</c:v>
                </c:pt>
              </c:strCache>
            </c:strRef>
          </c:tx>
          <c:spPr>
            <a:solidFill>
              <a:schemeClr val="accent1"/>
            </a:solidFill>
            <a:ln>
              <a:noFill/>
            </a:ln>
            <a:effectLst/>
          </c:spPr>
          <c:invertIfNegative val="0"/>
          <c:cat>
            <c:numRef>
              <c:f>T.8!$D$5:$V$5</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T.8!$D$6:$V$6</c:f>
              <c:numCache>
                <c:formatCode>#,##0</c:formatCode>
                <c:ptCount val="14"/>
                <c:pt idx="0">
                  <c:v>98.355000000000004</c:v>
                </c:pt>
                <c:pt idx="1">
                  <c:v>113.92400000000001</c:v>
                </c:pt>
                <c:pt idx="2">
                  <c:v>122.5</c:v>
                </c:pt>
                <c:pt idx="3">
                  <c:v>137.04</c:v>
                </c:pt>
                <c:pt idx="4">
                  <c:v>143.71600000000001</c:v>
                </c:pt>
                <c:pt idx="5">
                  <c:v>151.60400000000001</c:v>
                </c:pt>
                <c:pt idx="6">
                  <c:v>163.19300000000001</c:v>
                </c:pt>
                <c:pt idx="7">
                  <c:v>170.947</c:v>
                </c:pt>
                <c:pt idx="8">
                  <c:v>166.976</c:v>
                </c:pt>
                <c:pt idx="9">
                  <c:v>161.32400000000001</c:v>
                </c:pt>
                <c:pt idx="10">
                  <c:v>167.477</c:v>
                </c:pt>
                <c:pt idx="11">
                  <c:v>178.565</c:v>
                </c:pt>
                <c:pt idx="12">
                  <c:v>137.505</c:v>
                </c:pt>
                <c:pt idx="13" formatCode="General">
                  <c:v>146</c:v>
                </c:pt>
              </c:numCache>
            </c:numRef>
          </c:val>
          <c:extLst>
            <c:ext xmlns:c16="http://schemas.microsoft.com/office/drawing/2014/chart" uri="{C3380CC4-5D6E-409C-BE32-E72D297353CC}">
              <c16:uniqueId val="{00000000-30BB-43CA-A14D-DD7AC64DE514}"/>
            </c:ext>
          </c:extLst>
        </c:ser>
        <c:dLbls>
          <c:showLegendKey val="0"/>
          <c:showVal val="0"/>
          <c:showCatName val="0"/>
          <c:showSerName val="0"/>
          <c:showPercent val="0"/>
          <c:showBubbleSize val="0"/>
        </c:dLbls>
        <c:gapWidth val="219"/>
        <c:axId val="714533000"/>
        <c:axId val="714540216"/>
      </c:barChart>
      <c:lineChart>
        <c:grouping val="standard"/>
        <c:varyColors val="0"/>
        <c:ser>
          <c:idx val="1"/>
          <c:order val="1"/>
          <c:tx>
            <c:strRef>
              <c:f>T.8!$C$7</c:f>
              <c:strCache>
                <c:ptCount val="1"/>
                <c:pt idx="0">
                  <c:v>kg / hab. año</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T.8!$D$5:$V$5</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T.8!$D$7:$V$7</c:f>
              <c:numCache>
                <c:formatCode>#,##0.00</c:formatCode>
                <c:ptCount val="14"/>
                <c:pt idx="0">
                  <c:v>7.4160000000000004E-2</c:v>
                </c:pt>
                <c:pt idx="1">
                  <c:v>8.471999999999999E-2</c:v>
                </c:pt>
                <c:pt idx="2">
                  <c:v>9.0959999999999999E-2</c:v>
                </c:pt>
                <c:pt idx="3">
                  <c:v>0.10175999999999999</c:v>
                </c:pt>
                <c:pt idx="4">
                  <c:v>0.10643999999999999</c:v>
                </c:pt>
                <c:pt idx="5" formatCode="#,##0.000">
                  <c:v>0.11253683702631481</c:v>
                </c:pt>
                <c:pt idx="6" formatCode="#,##0.000">
                  <c:v>0.12312875126849934</c:v>
                </c:pt>
                <c:pt idx="7" formatCode="#,##0.000">
                  <c:v>0.12971687912177968</c:v>
                </c:pt>
                <c:pt idx="8" formatCode="#,##0.000">
                  <c:v>0.12760256861916469</c:v>
                </c:pt>
                <c:pt idx="9" formatCode="#,##0.000">
                  <c:v>0.12326571155682904</c:v>
                </c:pt>
                <c:pt idx="10" formatCode="#,##0.000">
                  <c:v>0.12796929537688503</c:v>
                </c:pt>
                <c:pt idx="11" formatCode="#,##0.000">
                  <c:v>0.13534921408544437</c:v>
                </c:pt>
                <c:pt idx="12" formatCode="#,##0.000">
                  <c:v>0.10343458019499153</c:v>
                </c:pt>
                <c:pt idx="13" formatCode="General">
                  <c:v>0.1</c:v>
                </c:pt>
              </c:numCache>
            </c:numRef>
          </c:val>
          <c:smooth val="0"/>
          <c:extLst>
            <c:ext xmlns:c16="http://schemas.microsoft.com/office/drawing/2014/chart" uri="{C3380CC4-5D6E-409C-BE32-E72D297353CC}">
              <c16:uniqueId val="{00000001-30BB-43CA-A14D-DD7AC64DE514}"/>
            </c:ext>
          </c:extLst>
        </c:ser>
        <c:dLbls>
          <c:showLegendKey val="0"/>
          <c:showVal val="0"/>
          <c:showCatName val="0"/>
          <c:showSerName val="0"/>
          <c:showPercent val="0"/>
          <c:showBubbleSize val="0"/>
        </c:dLbls>
        <c:marker val="1"/>
        <c:smooth val="0"/>
        <c:axId val="523301720"/>
        <c:axId val="523299752"/>
      </c:lineChart>
      <c:valAx>
        <c:axId val="71454021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14533000"/>
        <c:crosses val="max"/>
        <c:crossBetween val="between"/>
      </c:valAx>
      <c:catAx>
        <c:axId val="7145330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14540216"/>
        <c:crosses val="autoZero"/>
        <c:auto val="1"/>
        <c:lblAlgn val="ctr"/>
        <c:lblOffset val="100"/>
        <c:noMultiLvlLbl val="0"/>
      </c:catAx>
      <c:valAx>
        <c:axId val="523299752"/>
        <c:scaling>
          <c:orientation val="minMax"/>
        </c:scaling>
        <c:delete val="0"/>
        <c:axPos val="l"/>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3301720"/>
        <c:crosses val="autoZero"/>
        <c:crossBetween val="between"/>
      </c:valAx>
      <c:catAx>
        <c:axId val="523301720"/>
        <c:scaling>
          <c:orientation val="minMax"/>
        </c:scaling>
        <c:delete val="1"/>
        <c:axPos val="t"/>
        <c:numFmt formatCode="General" sourceLinked="1"/>
        <c:majorTickMark val="out"/>
        <c:minorTickMark val="none"/>
        <c:tickLblPos val="nextTo"/>
        <c:crossAx val="523299752"/>
        <c:crosses val="max"/>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Residuos no peligrosos producidos en Aragón (t)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5412376587921885E-2"/>
          <c:y val="0.16708333333333336"/>
          <c:w val="0.8946407498276564"/>
          <c:h val="0.62734580052493438"/>
        </c:manualLayout>
      </c:layout>
      <c:barChart>
        <c:barDir val="col"/>
        <c:grouping val="clustered"/>
        <c:varyColors val="0"/>
        <c:ser>
          <c:idx val="20"/>
          <c:order val="20"/>
          <c:tx>
            <c:strRef>
              <c:f>T.9!$A$26:$B$26</c:f>
              <c:strCache>
                <c:ptCount val="2"/>
                <c:pt idx="0">
                  <c:v>TOTAL</c:v>
                </c:pt>
              </c:strCache>
            </c:strRef>
          </c:tx>
          <c:spPr>
            <a:solidFill>
              <a:schemeClr val="accent6">
                <a:lumMod val="75000"/>
              </a:schemeClr>
            </a:solidFill>
            <a:ln>
              <a:noFill/>
            </a:ln>
            <a:effectLst/>
          </c:spPr>
          <c:invertIfNegative val="0"/>
          <c:cat>
            <c:numRef>
              <c:f>T.9!$C$5:$N$5</c:f>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T.9!$C$26:$N$26</c:f>
              <c:numCache>
                <c:formatCode>#,##0</c:formatCode>
                <c:ptCount val="12"/>
                <c:pt idx="0">
                  <c:v>2777794</c:v>
                </c:pt>
                <c:pt idx="1">
                  <c:v>4189979.88</c:v>
                </c:pt>
                <c:pt idx="2">
                  <c:v>3661710.9199999995</c:v>
                </c:pt>
                <c:pt idx="3">
                  <c:v>3236928.16</c:v>
                </c:pt>
                <c:pt idx="4">
                  <c:v>3716720.7227190002</c:v>
                </c:pt>
                <c:pt idx="5">
                  <c:v>4251434.5024899999</c:v>
                </c:pt>
                <c:pt idx="6">
                  <c:v>3616293.08</c:v>
                </c:pt>
                <c:pt idx="7">
                  <c:v>4333862.1789740007</c:v>
                </c:pt>
                <c:pt idx="8">
                  <c:v>3716720.7227190002</c:v>
                </c:pt>
                <c:pt idx="9">
                  <c:v>3212758.3773070006</c:v>
                </c:pt>
                <c:pt idx="10">
                  <c:v>2700918</c:v>
                </c:pt>
                <c:pt idx="11" formatCode="#,##0_ ;\-#,##0\ ">
                  <c:v>2872155.5946909995</c:v>
                </c:pt>
              </c:numCache>
            </c:numRef>
          </c:val>
          <c:extLst>
            <c:ext xmlns:c16="http://schemas.microsoft.com/office/drawing/2014/chart" uri="{C3380CC4-5D6E-409C-BE32-E72D297353CC}">
              <c16:uniqueId val="{00000014-C9AA-4B83-A39D-62BF99989273}"/>
            </c:ext>
          </c:extLst>
        </c:ser>
        <c:dLbls>
          <c:showLegendKey val="0"/>
          <c:showVal val="0"/>
          <c:showCatName val="0"/>
          <c:showSerName val="0"/>
          <c:showPercent val="0"/>
          <c:showBubbleSize val="0"/>
        </c:dLbls>
        <c:gapWidth val="219"/>
        <c:overlap val="-27"/>
        <c:axId val="540271568"/>
        <c:axId val="540272224"/>
        <c:extLst>
          <c:ext xmlns:c15="http://schemas.microsoft.com/office/drawing/2012/chart" uri="{02D57815-91ED-43cb-92C2-25804820EDAC}">
            <c15:filteredBarSeries>
              <c15:ser>
                <c:idx val="0"/>
                <c:order val="0"/>
                <c:tx>
                  <c:strRef>
                    <c:extLst>
                      <c:ext uri="{02D57815-91ED-43cb-92C2-25804820EDAC}">
                        <c15:formulaRef>
                          <c15:sqref>T.9!$A$6:$B$6</c15:sqref>
                        </c15:formulaRef>
                      </c:ext>
                    </c:extLst>
                    <c:strCache>
                      <c:ptCount val="2"/>
                      <c:pt idx="0">
                        <c:v>01</c:v>
                      </c:pt>
                      <c:pt idx="1">
                        <c:v>Residuos de la prospección, extracción de minas y canteras y tratamientos físicos y químicos de minerales</c:v>
                      </c:pt>
                    </c:strCache>
                  </c:strRef>
                </c:tx>
                <c:spPr>
                  <a:solidFill>
                    <a:schemeClr val="accent1"/>
                  </a:solidFill>
                  <a:ln>
                    <a:noFill/>
                  </a:ln>
                  <a:effectLst/>
                </c:spPr>
                <c:invertIfNegative val="0"/>
                <c:cat>
                  <c:numRef>
                    <c:extLst>
                      <c:ex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uri="{02D57815-91ED-43cb-92C2-25804820EDAC}">
                        <c15:formulaRef>
                          <c15:sqref>T.9!$C$6:$N$6</c15:sqref>
                        </c15:formulaRef>
                      </c:ext>
                    </c:extLst>
                    <c:numCache>
                      <c:formatCode>#,##0</c:formatCode>
                      <c:ptCount val="12"/>
                      <c:pt idx="0">
                        <c:v>99</c:v>
                      </c:pt>
                      <c:pt idx="1">
                        <c:v>86</c:v>
                      </c:pt>
                      <c:pt idx="2">
                        <c:v>1069.23</c:v>
                      </c:pt>
                      <c:pt idx="3">
                        <c:v>167</c:v>
                      </c:pt>
                      <c:pt idx="4">
                        <c:v>0</c:v>
                      </c:pt>
                      <c:pt idx="5">
                        <c:v>85.95</c:v>
                      </c:pt>
                      <c:pt idx="6">
                        <c:v>82.04</c:v>
                      </c:pt>
                      <c:pt idx="7">
                        <c:v>157.28</c:v>
                      </c:pt>
                      <c:pt idx="8">
                        <c:v>0</c:v>
                      </c:pt>
                      <c:pt idx="9">
                        <c:v>57.8</c:v>
                      </c:pt>
                      <c:pt idx="10" formatCode="_-* #,##0\ _P_t_s_-;\-* #,##0\ _P_t_s_-;_-* \-??\ _P_t_s_-;_-@_-">
                        <c:v>97</c:v>
                      </c:pt>
                      <c:pt idx="11" formatCode="#,##0_ ;\-#,##0\ ">
                        <c:v>0</c:v>
                      </c:pt>
                    </c:numCache>
                  </c:numRef>
                </c:val>
                <c:extLst>
                  <c:ext xmlns:c16="http://schemas.microsoft.com/office/drawing/2014/chart" uri="{C3380CC4-5D6E-409C-BE32-E72D297353CC}">
                    <c16:uniqueId val="{00000000-C9AA-4B83-A39D-62BF9998927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T.9!$A$7:$B$7</c15:sqref>
                        </c15:formulaRef>
                      </c:ext>
                    </c:extLst>
                    <c:strCache>
                      <c:ptCount val="2"/>
                      <c:pt idx="0">
                        <c:v>02</c:v>
                      </c:pt>
                      <c:pt idx="1">
                        <c:v>Residuos de la agricultura, horticultura, acuicultura, silvicultura, caza y pesca; residuos de la preparación y elaboración de alimentos</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T.9!$C$7:$N$7</c15:sqref>
                        </c15:formulaRef>
                      </c:ext>
                    </c:extLst>
                    <c:numCache>
                      <c:formatCode>#,##0</c:formatCode>
                      <c:ptCount val="12"/>
                      <c:pt idx="0">
                        <c:v>96760</c:v>
                      </c:pt>
                      <c:pt idx="1">
                        <c:v>67888</c:v>
                      </c:pt>
                      <c:pt idx="2">
                        <c:v>99960.28</c:v>
                      </c:pt>
                      <c:pt idx="3">
                        <c:v>72502.320000000007</c:v>
                      </c:pt>
                      <c:pt idx="4">
                        <c:v>83947.132920000004</c:v>
                      </c:pt>
                      <c:pt idx="5">
                        <c:v>86333.275800000003</c:v>
                      </c:pt>
                      <c:pt idx="6">
                        <c:v>89297.17</c:v>
                      </c:pt>
                      <c:pt idx="7">
                        <c:v>78458.299140000003</c:v>
                      </c:pt>
                      <c:pt idx="8">
                        <c:v>83947.132920000004</c:v>
                      </c:pt>
                      <c:pt idx="9">
                        <c:v>86494.020999999993</c:v>
                      </c:pt>
                      <c:pt idx="10" formatCode="_-* #,##0\ _P_t_s_-;\-* #,##0\ _P_t_s_-;_-* \-??\ _P_t_s_-;_-@_-">
                        <c:v>139993</c:v>
                      </c:pt>
                      <c:pt idx="11" formatCode="#,##0_ ;\-#,##0\ ">
                        <c:v>180175.55040000001</c:v>
                      </c:pt>
                    </c:numCache>
                  </c:numRef>
                </c:val>
                <c:extLst xmlns:c15="http://schemas.microsoft.com/office/drawing/2012/chart">
                  <c:ext xmlns:c16="http://schemas.microsoft.com/office/drawing/2014/chart" uri="{C3380CC4-5D6E-409C-BE32-E72D297353CC}">
                    <c16:uniqueId val="{00000001-C9AA-4B83-A39D-62BF9998927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T.9!$A$8:$B$8</c15:sqref>
                        </c15:formulaRef>
                      </c:ext>
                    </c:extLst>
                    <c:strCache>
                      <c:ptCount val="2"/>
                      <c:pt idx="0">
                        <c:v>03</c:v>
                      </c:pt>
                      <c:pt idx="1">
                        <c:v>Residuos de la transformación de la madera y de la producción de tableros y muebles, pasta de papel, papel y cartón</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T.9!$C$8:$N$8</c15:sqref>
                        </c15:formulaRef>
                      </c:ext>
                    </c:extLst>
                    <c:numCache>
                      <c:formatCode>#,##0</c:formatCode>
                      <c:ptCount val="12"/>
                      <c:pt idx="0">
                        <c:v>705334</c:v>
                      </c:pt>
                      <c:pt idx="1">
                        <c:v>739324</c:v>
                      </c:pt>
                      <c:pt idx="2">
                        <c:v>730524.68</c:v>
                      </c:pt>
                      <c:pt idx="3">
                        <c:v>677292.32</c:v>
                      </c:pt>
                      <c:pt idx="4">
                        <c:v>704845.91500000004</c:v>
                      </c:pt>
                      <c:pt idx="5">
                        <c:v>691897.99100000004</c:v>
                      </c:pt>
                      <c:pt idx="6">
                        <c:v>683840.88</c:v>
                      </c:pt>
                      <c:pt idx="7">
                        <c:v>681353.12</c:v>
                      </c:pt>
                      <c:pt idx="8">
                        <c:v>704845.91500000004</c:v>
                      </c:pt>
                      <c:pt idx="9">
                        <c:v>667375.66500000004</c:v>
                      </c:pt>
                      <c:pt idx="10" formatCode="_-* #,##0\ _P_t_s_-;\-* #,##0\ _P_t_s_-;_-* \-??\ _P_t_s_-;_-@_-">
                        <c:v>634420</c:v>
                      </c:pt>
                      <c:pt idx="11" formatCode="#,##0_ ;\-#,##0\ ">
                        <c:v>674516.70149999997</c:v>
                      </c:pt>
                    </c:numCache>
                  </c:numRef>
                </c:val>
                <c:extLst xmlns:c15="http://schemas.microsoft.com/office/drawing/2012/chart">
                  <c:ext xmlns:c16="http://schemas.microsoft.com/office/drawing/2014/chart" uri="{C3380CC4-5D6E-409C-BE32-E72D297353CC}">
                    <c16:uniqueId val="{00000002-C9AA-4B83-A39D-62BF9998927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T.9!$A$9:$B$9</c15:sqref>
                        </c15:formulaRef>
                      </c:ext>
                    </c:extLst>
                    <c:strCache>
                      <c:ptCount val="2"/>
                      <c:pt idx="0">
                        <c:v>04</c:v>
                      </c:pt>
                      <c:pt idx="1">
                        <c:v>Residuos de las industrias del cuero, de la piel y textil</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T.9!$C$9:$N$9</c15:sqref>
                        </c15:formulaRef>
                      </c:ext>
                    </c:extLst>
                    <c:numCache>
                      <c:formatCode>#,##0</c:formatCode>
                      <c:ptCount val="12"/>
                      <c:pt idx="0">
                        <c:v>1974</c:v>
                      </c:pt>
                      <c:pt idx="1">
                        <c:v>2594</c:v>
                      </c:pt>
                      <c:pt idx="2">
                        <c:v>4262.47</c:v>
                      </c:pt>
                      <c:pt idx="3">
                        <c:v>5527.66</c:v>
                      </c:pt>
                      <c:pt idx="4">
                        <c:v>8090.84</c:v>
                      </c:pt>
                      <c:pt idx="5">
                        <c:v>8019.84</c:v>
                      </c:pt>
                      <c:pt idx="6">
                        <c:v>8245.76</c:v>
                      </c:pt>
                      <c:pt idx="7">
                        <c:v>7506.06</c:v>
                      </c:pt>
                      <c:pt idx="8">
                        <c:v>8090.84</c:v>
                      </c:pt>
                      <c:pt idx="9">
                        <c:v>9258.64</c:v>
                      </c:pt>
                      <c:pt idx="10" formatCode="_-* #,##0\ _P_t_s_-;\-* #,##0\ _P_t_s_-;_-* \-??\ _P_t_s_-;_-@_-">
                        <c:v>9369</c:v>
                      </c:pt>
                      <c:pt idx="11" formatCode="#,##0_ ;\-#,##0\ ">
                        <c:v>7611.77</c:v>
                      </c:pt>
                    </c:numCache>
                  </c:numRef>
                </c:val>
                <c:extLst xmlns:c15="http://schemas.microsoft.com/office/drawing/2012/chart">
                  <c:ext xmlns:c16="http://schemas.microsoft.com/office/drawing/2014/chart" uri="{C3380CC4-5D6E-409C-BE32-E72D297353CC}">
                    <c16:uniqueId val="{00000003-C9AA-4B83-A39D-62BF9998927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T.9!$A$10:$B$10</c15:sqref>
                        </c15:formulaRef>
                      </c:ext>
                    </c:extLst>
                    <c:strCache>
                      <c:ptCount val="2"/>
                      <c:pt idx="0">
                        <c:v>05</c:v>
                      </c:pt>
                      <c:pt idx="1">
                        <c:v>Residuos del refino de petróleo, purificación del gas natural y tratamiento pirolítico del carbón</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T.9!$C$10:$N$10</c15:sqref>
                        </c15:formulaRef>
                      </c:ext>
                    </c:extLst>
                    <c:numCache>
                      <c:formatCode>#,##0</c:formatCode>
                      <c:ptCount val="12"/>
                      <c:pt idx="0">
                        <c:v>33</c:v>
                      </c:pt>
                      <c:pt idx="1">
                        <c:v>72</c:v>
                      </c:pt>
                      <c:pt idx="2">
                        <c:v>9.58</c:v>
                      </c:pt>
                      <c:pt idx="3">
                        <c:v>45.26</c:v>
                      </c:pt>
                      <c:pt idx="6">
                        <c:v>0</c:v>
                      </c:pt>
                      <c:pt idx="7">
                        <c:v>0</c:v>
                      </c:pt>
                      <c:pt idx="9">
                        <c:v>1.86</c:v>
                      </c:pt>
                      <c:pt idx="10" formatCode="_-* #,##0\ _P_t_s_-;\-* #,##0\ _P_t_s_-;_-* \-??\ _P_t_s_-;_-@_-">
                        <c:v>2</c:v>
                      </c:pt>
                      <c:pt idx="11" formatCode="#,##0_ ;\-#,##0\ ">
                        <c:v>0</c:v>
                      </c:pt>
                    </c:numCache>
                  </c:numRef>
                </c:val>
                <c:extLst xmlns:c15="http://schemas.microsoft.com/office/drawing/2012/chart">
                  <c:ext xmlns:c16="http://schemas.microsoft.com/office/drawing/2014/chart" uri="{C3380CC4-5D6E-409C-BE32-E72D297353CC}">
                    <c16:uniqueId val="{00000004-C9AA-4B83-A39D-62BF9998927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T.9!$A$11:$B$11</c15:sqref>
                        </c15:formulaRef>
                      </c:ext>
                    </c:extLst>
                    <c:strCache>
                      <c:ptCount val="2"/>
                      <c:pt idx="0">
                        <c:v>06</c:v>
                      </c:pt>
                      <c:pt idx="1">
                        <c:v>Residuos de procesos químicos inorgánicos</c:v>
                      </c:pt>
                    </c:strCache>
                  </c:strRef>
                </c:tx>
                <c:spPr>
                  <a:solidFill>
                    <a:schemeClr val="accent6"/>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T.9!$C$11:$N$11</c15:sqref>
                        </c15:formulaRef>
                      </c:ext>
                    </c:extLst>
                    <c:numCache>
                      <c:formatCode>#,##0</c:formatCode>
                      <c:ptCount val="12"/>
                      <c:pt idx="0">
                        <c:v>6522</c:v>
                      </c:pt>
                      <c:pt idx="1">
                        <c:v>6781</c:v>
                      </c:pt>
                      <c:pt idx="2">
                        <c:v>6668.46</c:v>
                      </c:pt>
                      <c:pt idx="3">
                        <c:v>8041.52</c:v>
                      </c:pt>
                      <c:pt idx="4">
                        <c:v>9030.3590000000004</c:v>
                      </c:pt>
                      <c:pt idx="5">
                        <c:v>11986.246999999999</c:v>
                      </c:pt>
                      <c:pt idx="6">
                        <c:v>10413.91</c:v>
                      </c:pt>
                      <c:pt idx="7">
                        <c:v>11629.59</c:v>
                      </c:pt>
                      <c:pt idx="8">
                        <c:v>9030.3590000000004</c:v>
                      </c:pt>
                      <c:pt idx="9">
                        <c:v>10223.078</c:v>
                      </c:pt>
                      <c:pt idx="10" formatCode="_-* #,##0\ _P_t_s_-;\-* #,##0\ _P_t_s_-;_-* \-??\ _P_t_s_-;_-@_-">
                        <c:v>10015</c:v>
                      </c:pt>
                      <c:pt idx="11" formatCode="#,##0_ ;\-#,##0\ ">
                        <c:v>6871.59</c:v>
                      </c:pt>
                    </c:numCache>
                  </c:numRef>
                </c:val>
                <c:extLst xmlns:c15="http://schemas.microsoft.com/office/drawing/2012/chart">
                  <c:ext xmlns:c16="http://schemas.microsoft.com/office/drawing/2014/chart" uri="{C3380CC4-5D6E-409C-BE32-E72D297353CC}">
                    <c16:uniqueId val="{00000005-C9AA-4B83-A39D-62BF99989273}"/>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T.9!$A$12:$B$12</c15:sqref>
                        </c15:formulaRef>
                      </c:ext>
                    </c:extLst>
                    <c:strCache>
                      <c:ptCount val="2"/>
                      <c:pt idx="0">
                        <c:v>07</c:v>
                      </c:pt>
                      <c:pt idx="1">
                        <c:v>Residuos de procesos químicos orgánicos</c:v>
                      </c:pt>
                    </c:strCache>
                  </c:strRef>
                </c:tx>
                <c:spPr>
                  <a:solidFill>
                    <a:schemeClr val="accent1">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T.9!$C$12:$N$12</c15:sqref>
                        </c15:formulaRef>
                      </c:ext>
                    </c:extLst>
                    <c:numCache>
                      <c:formatCode>#,##0</c:formatCode>
                      <c:ptCount val="12"/>
                      <c:pt idx="0">
                        <c:v>4465</c:v>
                      </c:pt>
                      <c:pt idx="1">
                        <c:v>19947.88</c:v>
                      </c:pt>
                      <c:pt idx="2">
                        <c:v>14443.13</c:v>
                      </c:pt>
                      <c:pt idx="3">
                        <c:v>15305.86</c:v>
                      </c:pt>
                      <c:pt idx="4">
                        <c:v>7827.9369999999999</c:v>
                      </c:pt>
                      <c:pt idx="5">
                        <c:v>14280.573</c:v>
                      </c:pt>
                      <c:pt idx="6">
                        <c:v>10815.44</c:v>
                      </c:pt>
                      <c:pt idx="7">
                        <c:v>11465.047</c:v>
                      </c:pt>
                      <c:pt idx="8">
                        <c:v>7827.9369999999999</c:v>
                      </c:pt>
                      <c:pt idx="9">
                        <c:v>14231.798000000001</c:v>
                      </c:pt>
                      <c:pt idx="10" formatCode="_-* #,##0\ _P_t_s_-;\-* #,##0\ _P_t_s_-;_-* \-??\ _P_t_s_-;_-@_-">
                        <c:v>5074</c:v>
                      </c:pt>
                      <c:pt idx="11" formatCode="#,##0_ ;\-#,##0\ ">
                        <c:v>8851.3529999999992</c:v>
                      </c:pt>
                    </c:numCache>
                  </c:numRef>
                </c:val>
                <c:extLst xmlns:c15="http://schemas.microsoft.com/office/drawing/2012/chart">
                  <c:ext xmlns:c16="http://schemas.microsoft.com/office/drawing/2014/chart" uri="{C3380CC4-5D6E-409C-BE32-E72D297353CC}">
                    <c16:uniqueId val="{00000006-C9AA-4B83-A39D-62BF99989273}"/>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T.9!$A$13:$B$13</c15:sqref>
                        </c15:formulaRef>
                      </c:ext>
                    </c:extLst>
                    <c:strCache>
                      <c:ptCount val="2"/>
                      <c:pt idx="0">
                        <c:v>08</c:v>
                      </c:pt>
                      <c:pt idx="1">
                        <c:v>Residuos de la fabricación, formulación, distribución y utilización (FFDU) de revestimientos (pinturas, barnices y esmaltes vítreos), adhesivos, sellantes y tintas de impresión</c:v>
                      </c:pt>
                    </c:strCache>
                  </c:strRef>
                </c:tx>
                <c:spPr>
                  <a:solidFill>
                    <a:schemeClr val="accent2">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T.9!$C$13:$N$13</c15:sqref>
                        </c15:formulaRef>
                      </c:ext>
                    </c:extLst>
                    <c:numCache>
                      <c:formatCode>#,##0</c:formatCode>
                      <c:ptCount val="12"/>
                      <c:pt idx="0">
                        <c:v>1614</c:v>
                      </c:pt>
                      <c:pt idx="1">
                        <c:v>1258</c:v>
                      </c:pt>
                      <c:pt idx="2">
                        <c:v>1059.26</c:v>
                      </c:pt>
                      <c:pt idx="3">
                        <c:v>963.71</c:v>
                      </c:pt>
                      <c:pt idx="4">
                        <c:v>2764.8344299999999</c:v>
                      </c:pt>
                      <c:pt idx="5">
                        <c:v>2241.3612699999999</c:v>
                      </c:pt>
                      <c:pt idx="6">
                        <c:v>2493.81</c:v>
                      </c:pt>
                      <c:pt idx="7">
                        <c:v>2768.7974650000001</c:v>
                      </c:pt>
                      <c:pt idx="8">
                        <c:v>2764.8344299999999</c:v>
                      </c:pt>
                      <c:pt idx="9">
                        <c:v>2488.0424149999999</c:v>
                      </c:pt>
                      <c:pt idx="10" formatCode="_-* #,##0\ _P_t_s_-;\-* #,##0\ _P_t_s_-;_-* \-??\ _P_t_s_-;_-@_-">
                        <c:v>2150</c:v>
                      </c:pt>
                      <c:pt idx="11" formatCode="#,##0_ ;\-#,##0\ ">
                        <c:v>2399.9699999999998</c:v>
                      </c:pt>
                    </c:numCache>
                  </c:numRef>
                </c:val>
                <c:extLst xmlns:c15="http://schemas.microsoft.com/office/drawing/2012/chart">
                  <c:ext xmlns:c16="http://schemas.microsoft.com/office/drawing/2014/chart" uri="{C3380CC4-5D6E-409C-BE32-E72D297353CC}">
                    <c16:uniqueId val="{00000007-C9AA-4B83-A39D-62BF99989273}"/>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T.9!$A$14:$B$14</c15:sqref>
                        </c15:formulaRef>
                      </c:ext>
                    </c:extLst>
                    <c:strCache>
                      <c:ptCount val="2"/>
                      <c:pt idx="0">
                        <c:v>09</c:v>
                      </c:pt>
                      <c:pt idx="1">
                        <c:v>Residuos de la industria fotográfica</c:v>
                      </c:pt>
                    </c:strCache>
                  </c:strRef>
                </c:tx>
                <c:spPr>
                  <a:solidFill>
                    <a:schemeClr val="accent3">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T.9!$C$14:$N$14</c15:sqref>
                        </c15:formulaRef>
                      </c:ext>
                    </c:extLst>
                    <c:numCache>
                      <c:formatCode>#,##0</c:formatCode>
                      <c:ptCount val="12"/>
                      <c:pt idx="0">
                        <c:v>4</c:v>
                      </c:pt>
                      <c:pt idx="1">
                        <c:v>1</c:v>
                      </c:pt>
                      <c:pt idx="2">
                        <c:v>0.86</c:v>
                      </c:pt>
                      <c:pt idx="3">
                        <c:v>1.41</c:v>
                      </c:pt>
                      <c:pt idx="4">
                        <c:v>12.14335</c:v>
                      </c:pt>
                      <c:pt idx="5">
                        <c:v>1.7713000000000001</c:v>
                      </c:pt>
                      <c:pt idx="6">
                        <c:v>9.26</c:v>
                      </c:pt>
                      <c:pt idx="7">
                        <c:v>8.1677999999999997</c:v>
                      </c:pt>
                      <c:pt idx="8">
                        <c:v>12.14335</c:v>
                      </c:pt>
                      <c:pt idx="9">
                        <c:v>11.279</c:v>
                      </c:pt>
                      <c:pt idx="10" formatCode="_-* #,##0\ _P_t_s_-;\-* #,##0\ _P_t_s_-;_-* \-??\ _P_t_s_-;_-@_-">
                        <c:v>9</c:v>
                      </c:pt>
                      <c:pt idx="11" formatCode="#,##0_ ;\-#,##0\ ">
                        <c:v>10.81005</c:v>
                      </c:pt>
                    </c:numCache>
                  </c:numRef>
                </c:val>
                <c:extLst xmlns:c15="http://schemas.microsoft.com/office/drawing/2012/chart">
                  <c:ext xmlns:c16="http://schemas.microsoft.com/office/drawing/2014/chart" uri="{C3380CC4-5D6E-409C-BE32-E72D297353CC}">
                    <c16:uniqueId val="{00000008-C9AA-4B83-A39D-62BF99989273}"/>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T.9!$A$15:$B$15</c15:sqref>
                        </c15:formulaRef>
                      </c:ext>
                    </c:extLst>
                    <c:strCache>
                      <c:ptCount val="2"/>
                      <c:pt idx="0">
                        <c:v>10</c:v>
                      </c:pt>
                      <c:pt idx="1">
                        <c:v>Residuos de procesos térmicos</c:v>
                      </c:pt>
                    </c:strCache>
                  </c:strRef>
                </c:tx>
                <c:spPr>
                  <a:solidFill>
                    <a:schemeClr val="accent4">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T.9!$C$15:$N$15</c15:sqref>
                        </c15:formulaRef>
                      </c:ext>
                    </c:extLst>
                    <c:numCache>
                      <c:formatCode>#,##0</c:formatCode>
                      <c:ptCount val="12"/>
                      <c:pt idx="0">
                        <c:v>693325</c:v>
                      </c:pt>
                      <c:pt idx="1">
                        <c:v>2127450</c:v>
                      </c:pt>
                      <c:pt idx="2">
                        <c:v>1752571.48</c:v>
                      </c:pt>
                      <c:pt idx="3">
                        <c:v>1353913.64</c:v>
                      </c:pt>
                      <c:pt idx="4">
                        <c:v>1204734.78</c:v>
                      </c:pt>
                      <c:pt idx="5">
                        <c:v>1763469.577</c:v>
                      </c:pt>
                      <c:pt idx="6">
                        <c:v>1229540.57</c:v>
                      </c:pt>
                      <c:pt idx="7">
                        <c:v>1786951.6910000001</c:v>
                      </c:pt>
                      <c:pt idx="8">
                        <c:v>1204734.78</c:v>
                      </c:pt>
                      <c:pt idx="9">
                        <c:v>616445.32700000005</c:v>
                      </c:pt>
                      <c:pt idx="10" formatCode="_-* #,##0\ _P_t_s_-;\-* #,##0\ _P_t_s_-;_-* \-??\ _P_t_s_-;_-@_-">
                        <c:v>151220</c:v>
                      </c:pt>
                      <c:pt idx="11" formatCode="#,##0_ ;\-#,##0\ ">
                        <c:v>59289.273999999998</c:v>
                      </c:pt>
                    </c:numCache>
                  </c:numRef>
                </c:val>
                <c:extLst xmlns:c15="http://schemas.microsoft.com/office/drawing/2012/chart">
                  <c:ext xmlns:c16="http://schemas.microsoft.com/office/drawing/2014/chart" uri="{C3380CC4-5D6E-409C-BE32-E72D297353CC}">
                    <c16:uniqueId val="{00000009-C9AA-4B83-A39D-62BF99989273}"/>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T.9!$A$16:$B$16</c15:sqref>
                        </c15:formulaRef>
                      </c:ext>
                    </c:extLst>
                    <c:strCache>
                      <c:ptCount val="2"/>
                      <c:pt idx="0">
                        <c:v>11</c:v>
                      </c:pt>
                      <c:pt idx="1">
                        <c:v>Residuos del tratamiento químico de superficie y del recubrimiento de metales y otros materiales; residuos de la hidrometalurgia no férrea</c:v>
                      </c:pt>
                    </c:strCache>
                  </c:strRef>
                </c:tx>
                <c:spPr>
                  <a:solidFill>
                    <a:schemeClr val="accent5">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T.9!$C$16:$N$16</c15:sqref>
                        </c15:formulaRef>
                      </c:ext>
                    </c:extLst>
                    <c:numCache>
                      <c:formatCode>#,##0</c:formatCode>
                      <c:ptCount val="12"/>
                      <c:pt idx="0">
                        <c:v>2663</c:v>
                      </c:pt>
                      <c:pt idx="1">
                        <c:v>2019</c:v>
                      </c:pt>
                      <c:pt idx="2">
                        <c:v>1565.14</c:v>
                      </c:pt>
                      <c:pt idx="3">
                        <c:v>948.43</c:v>
                      </c:pt>
                      <c:pt idx="4">
                        <c:v>2944.66</c:v>
                      </c:pt>
                      <c:pt idx="5">
                        <c:v>1730.2</c:v>
                      </c:pt>
                      <c:pt idx="6">
                        <c:v>1900.68</c:v>
                      </c:pt>
                      <c:pt idx="7">
                        <c:v>2442.2199999999998</c:v>
                      </c:pt>
                      <c:pt idx="8">
                        <c:v>2944.66</c:v>
                      </c:pt>
                      <c:pt idx="9">
                        <c:v>2993.07</c:v>
                      </c:pt>
                      <c:pt idx="10" formatCode="_-* #,##0\ _P_t_s_-;\-* #,##0\ _P_t_s_-;_-* \-??\ _P_t_s_-;_-@_-">
                        <c:v>3231</c:v>
                      </c:pt>
                      <c:pt idx="11" formatCode="#,##0_ ;\-#,##0\ ">
                        <c:v>3389.71</c:v>
                      </c:pt>
                    </c:numCache>
                  </c:numRef>
                </c:val>
                <c:extLst xmlns:c15="http://schemas.microsoft.com/office/drawing/2012/chart">
                  <c:ext xmlns:c16="http://schemas.microsoft.com/office/drawing/2014/chart" uri="{C3380CC4-5D6E-409C-BE32-E72D297353CC}">
                    <c16:uniqueId val="{0000000A-C9AA-4B83-A39D-62BF99989273}"/>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T.9!$A$17:$B$17</c15:sqref>
                        </c15:formulaRef>
                      </c:ext>
                    </c:extLst>
                    <c:strCache>
                      <c:ptCount val="2"/>
                      <c:pt idx="0">
                        <c:v>12</c:v>
                      </c:pt>
                      <c:pt idx="1">
                        <c:v>Residuos del moldeado y del tratamiento físico y mecánico de superficie de metales y plásticos</c:v>
                      </c:pt>
                    </c:strCache>
                  </c:strRef>
                </c:tx>
                <c:spPr>
                  <a:solidFill>
                    <a:schemeClr val="accent6">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T.9!$C$17:$N$17</c15:sqref>
                        </c15:formulaRef>
                      </c:ext>
                    </c:extLst>
                    <c:numCache>
                      <c:formatCode>#,##0</c:formatCode>
                      <c:ptCount val="12"/>
                      <c:pt idx="0">
                        <c:v>92082</c:v>
                      </c:pt>
                      <c:pt idx="1">
                        <c:v>77701</c:v>
                      </c:pt>
                      <c:pt idx="2">
                        <c:v>153689.04999999999</c:v>
                      </c:pt>
                      <c:pt idx="3">
                        <c:v>122723.22</c:v>
                      </c:pt>
                      <c:pt idx="4">
                        <c:v>149931.9546</c:v>
                      </c:pt>
                      <c:pt idx="5">
                        <c:v>136594.86288</c:v>
                      </c:pt>
                      <c:pt idx="6">
                        <c:v>138962.75</c:v>
                      </c:pt>
                      <c:pt idx="7">
                        <c:v>155266.4914</c:v>
                      </c:pt>
                      <c:pt idx="8">
                        <c:v>149931.9546</c:v>
                      </c:pt>
                      <c:pt idx="9">
                        <c:v>179197.37805999999</c:v>
                      </c:pt>
                      <c:pt idx="10" formatCode="_-* #,##0\ _P_t_s_-;\-* #,##0\ _P_t_s_-;_-* \-??\ _P_t_s_-;_-@_-">
                        <c:v>108580</c:v>
                      </c:pt>
                      <c:pt idx="11" formatCode="#,##0_ ;\-#,##0\ ">
                        <c:v>119896.450058</c:v>
                      </c:pt>
                    </c:numCache>
                  </c:numRef>
                </c:val>
                <c:extLst xmlns:c15="http://schemas.microsoft.com/office/drawing/2012/chart">
                  <c:ext xmlns:c16="http://schemas.microsoft.com/office/drawing/2014/chart" uri="{C3380CC4-5D6E-409C-BE32-E72D297353CC}">
                    <c16:uniqueId val="{0000000B-C9AA-4B83-A39D-62BF99989273}"/>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T.9!$A$18:$B$18</c15:sqref>
                        </c15:formulaRef>
                      </c:ext>
                    </c:extLst>
                    <c:strCache>
                      <c:ptCount val="2"/>
                      <c:pt idx="0">
                        <c:v>13</c:v>
                      </c:pt>
                      <c:pt idx="1">
                        <c:v>Residuos de aceites y de combustibles líquidos (excepto los aceites comestibles y los de los capítulos 05, 12 y 19)</c:v>
                      </c:pt>
                    </c:strCache>
                  </c:strRef>
                </c:tx>
                <c:spPr>
                  <a:solidFill>
                    <a:schemeClr val="accent1">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T.9!$C$18:$N$18</c15:sqref>
                        </c15:formulaRef>
                      </c:ext>
                    </c:extLst>
                    <c:numCache>
                      <c:formatCode>#,##0</c:formatCode>
                      <c:ptCount val="12"/>
                      <c:pt idx="0">
                        <c:v>0</c:v>
                      </c:pt>
                      <c:pt idx="1">
                        <c:v>0</c:v>
                      </c:pt>
                      <c:pt idx="2">
                        <c:v>0</c:v>
                      </c:pt>
                      <c:pt idx="3">
                        <c:v>0</c:v>
                      </c:pt>
                      <c:pt idx="4">
                        <c:v>0</c:v>
                      </c:pt>
                      <c:pt idx="6">
                        <c:v>0</c:v>
                      </c:pt>
                      <c:pt idx="7">
                        <c:v>0</c:v>
                      </c:pt>
                      <c:pt idx="8">
                        <c:v>0</c:v>
                      </c:pt>
                      <c:pt idx="9">
                        <c:v>0</c:v>
                      </c:pt>
                      <c:pt idx="10" formatCode="_-* #,##0\ _P_t_s_-;\-* #,##0\ _P_t_s_-;_-* \-??\ _P_t_s_-;_-@_-">
                        <c:v>0</c:v>
                      </c:pt>
                      <c:pt idx="11" formatCode="#,##0_ ;\-#,##0\ ">
                        <c:v>0</c:v>
                      </c:pt>
                    </c:numCache>
                  </c:numRef>
                </c:val>
                <c:extLst xmlns:c15="http://schemas.microsoft.com/office/drawing/2012/chart">
                  <c:ext xmlns:c16="http://schemas.microsoft.com/office/drawing/2014/chart" uri="{C3380CC4-5D6E-409C-BE32-E72D297353CC}">
                    <c16:uniqueId val="{0000000C-C9AA-4B83-A39D-62BF99989273}"/>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T.9!$A$19:$B$19</c15:sqref>
                        </c15:formulaRef>
                      </c:ext>
                    </c:extLst>
                    <c:strCache>
                      <c:ptCount val="2"/>
                      <c:pt idx="0">
                        <c:v>14</c:v>
                      </c:pt>
                      <c:pt idx="1">
                        <c:v>Residuos de disolventes, refrigerantes y propelentes orgánicos (excepto los de los capítulos 07 y 08)</c:v>
                      </c:pt>
                    </c:strCache>
                  </c:strRef>
                </c:tx>
                <c:spPr>
                  <a:solidFill>
                    <a:schemeClr val="accent2">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T.9!$C$19:$N$19</c15:sqref>
                        </c15:formulaRef>
                      </c:ext>
                    </c:extLst>
                    <c:numCache>
                      <c:formatCode>#,##0</c:formatCode>
                      <c:ptCount val="12"/>
                      <c:pt idx="0">
                        <c:v>0</c:v>
                      </c:pt>
                      <c:pt idx="1">
                        <c:v>0</c:v>
                      </c:pt>
                      <c:pt idx="2">
                        <c:v>0</c:v>
                      </c:pt>
                      <c:pt idx="3">
                        <c:v>0</c:v>
                      </c:pt>
                      <c:pt idx="4">
                        <c:v>0</c:v>
                      </c:pt>
                      <c:pt idx="6">
                        <c:v>0</c:v>
                      </c:pt>
                      <c:pt idx="7">
                        <c:v>0</c:v>
                      </c:pt>
                      <c:pt idx="8">
                        <c:v>0</c:v>
                      </c:pt>
                      <c:pt idx="9">
                        <c:v>0</c:v>
                      </c:pt>
                      <c:pt idx="10" formatCode="_-* #,##0\ _P_t_s_-;\-* #,##0\ _P_t_s_-;_-* \-??\ _P_t_s_-;_-@_-">
                        <c:v>0</c:v>
                      </c:pt>
                      <c:pt idx="11" formatCode="#,##0_ ;\-#,##0\ ">
                        <c:v>0</c:v>
                      </c:pt>
                    </c:numCache>
                  </c:numRef>
                </c:val>
                <c:extLst xmlns:c15="http://schemas.microsoft.com/office/drawing/2012/chart">
                  <c:ext xmlns:c16="http://schemas.microsoft.com/office/drawing/2014/chart" uri="{C3380CC4-5D6E-409C-BE32-E72D297353CC}">
                    <c16:uniqueId val="{0000000D-C9AA-4B83-A39D-62BF99989273}"/>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T.9!$A$20:$B$20</c15:sqref>
                        </c15:formulaRef>
                      </c:ext>
                    </c:extLst>
                    <c:strCache>
                      <c:ptCount val="2"/>
                      <c:pt idx="0">
                        <c:v>15</c:v>
                      </c:pt>
                      <c:pt idx="1">
                        <c:v>Residuos de envases; absorbentes, trapos de limpieza; materiales de filtración y ropas de protección no especificados en otra categoría</c:v>
                      </c:pt>
                    </c:strCache>
                  </c:strRef>
                </c:tx>
                <c:spPr>
                  <a:solidFill>
                    <a:schemeClr val="accent3">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T.9!$C$20:$N$20</c15:sqref>
                        </c15:formulaRef>
                      </c:ext>
                    </c:extLst>
                    <c:numCache>
                      <c:formatCode>#,##0</c:formatCode>
                      <c:ptCount val="12"/>
                      <c:pt idx="0">
                        <c:v>66400</c:v>
                      </c:pt>
                      <c:pt idx="1">
                        <c:v>73543</c:v>
                      </c:pt>
                      <c:pt idx="2">
                        <c:v>57532.88</c:v>
                      </c:pt>
                      <c:pt idx="3">
                        <c:v>49911.12</c:v>
                      </c:pt>
                      <c:pt idx="4">
                        <c:v>97135.464099999997</c:v>
                      </c:pt>
                      <c:pt idx="5">
                        <c:v>96395.442750000002</c:v>
                      </c:pt>
                      <c:pt idx="6">
                        <c:v>99820.64</c:v>
                      </c:pt>
                      <c:pt idx="7">
                        <c:v>94996.161300000007</c:v>
                      </c:pt>
                      <c:pt idx="8">
                        <c:v>97135.464099999997</c:v>
                      </c:pt>
                      <c:pt idx="9">
                        <c:v>100163.5043</c:v>
                      </c:pt>
                      <c:pt idx="10" formatCode="_-* #,##0\ _P_t_s_-;\-* #,##0\ _P_t_s_-;_-* \-??\ _P_t_s_-;_-@_-">
                        <c:v>103906</c:v>
                      </c:pt>
                      <c:pt idx="11" formatCode="#,##0_ ;\-#,##0\ ">
                        <c:v>111920.4924</c:v>
                      </c:pt>
                    </c:numCache>
                  </c:numRef>
                </c:val>
                <c:extLst xmlns:c15="http://schemas.microsoft.com/office/drawing/2012/chart">
                  <c:ext xmlns:c16="http://schemas.microsoft.com/office/drawing/2014/chart" uri="{C3380CC4-5D6E-409C-BE32-E72D297353CC}">
                    <c16:uniqueId val="{0000000E-C9AA-4B83-A39D-62BF99989273}"/>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T.9!$A$21:$B$21</c15:sqref>
                        </c15:formulaRef>
                      </c:ext>
                    </c:extLst>
                    <c:strCache>
                      <c:ptCount val="2"/>
                      <c:pt idx="0">
                        <c:v>16</c:v>
                      </c:pt>
                      <c:pt idx="1">
                        <c:v>Residuos no especificados en otro capítulo de la lista</c:v>
                      </c:pt>
                    </c:strCache>
                  </c:strRef>
                </c:tx>
                <c:spPr>
                  <a:solidFill>
                    <a:schemeClr val="accent4">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T.9!$C$21:$N$21</c15:sqref>
                        </c15:formulaRef>
                      </c:ext>
                    </c:extLst>
                    <c:numCache>
                      <c:formatCode>#,##0</c:formatCode>
                      <c:ptCount val="12"/>
                      <c:pt idx="0">
                        <c:v>70208</c:v>
                      </c:pt>
                      <c:pt idx="1">
                        <c:v>45295</c:v>
                      </c:pt>
                      <c:pt idx="2">
                        <c:v>35513.769999999997</c:v>
                      </c:pt>
                      <c:pt idx="3">
                        <c:v>36093.35</c:v>
                      </c:pt>
                      <c:pt idx="4">
                        <c:v>44575.117309000001</c:v>
                      </c:pt>
                      <c:pt idx="5">
                        <c:v>34655.703379999999</c:v>
                      </c:pt>
                      <c:pt idx="6">
                        <c:v>29144.68</c:v>
                      </c:pt>
                      <c:pt idx="7">
                        <c:v>26816.93563</c:v>
                      </c:pt>
                      <c:pt idx="8">
                        <c:v>44575.117309000001</c:v>
                      </c:pt>
                      <c:pt idx="9">
                        <c:v>44607.101470000001</c:v>
                      </c:pt>
                      <c:pt idx="10" formatCode="_-* #,##0\ _P_t_s_-;\-* #,##0\ _P_t_s_-;_-* \-??\ _P_t_s_-;_-@_-">
                        <c:v>33273</c:v>
                      </c:pt>
                      <c:pt idx="11" formatCode="#,##0_ ;\-#,##0\ ">
                        <c:v>50104.785212000003</c:v>
                      </c:pt>
                    </c:numCache>
                  </c:numRef>
                </c:val>
                <c:extLst xmlns:c15="http://schemas.microsoft.com/office/drawing/2012/chart">
                  <c:ext xmlns:c16="http://schemas.microsoft.com/office/drawing/2014/chart" uri="{C3380CC4-5D6E-409C-BE32-E72D297353CC}">
                    <c16:uniqueId val="{0000000F-C9AA-4B83-A39D-62BF99989273}"/>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T.9!$A$22:$B$22</c15:sqref>
                        </c15:formulaRef>
                      </c:ext>
                    </c:extLst>
                    <c:strCache>
                      <c:ptCount val="2"/>
                      <c:pt idx="0">
                        <c:v>17</c:v>
                      </c:pt>
                      <c:pt idx="1">
                        <c:v>Residuos de la construcción y demolición (incluida la tierra excavada de zonas contaminadas)</c:v>
                      </c:pt>
                    </c:strCache>
                  </c:strRef>
                </c:tx>
                <c:spPr>
                  <a:solidFill>
                    <a:schemeClr val="accent5">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T.9!$C$22:$N$22</c15:sqref>
                        </c15:formulaRef>
                      </c:ext>
                    </c:extLst>
                    <c:numCache>
                      <c:formatCode>#,##0</c:formatCode>
                      <c:ptCount val="12"/>
                      <c:pt idx="0">
                        <c:v>600767</c:v>
                      </c:pt>
                      <c:pt idx="1">
                        <c:v>491752</c:v>
                      </c:pt>
                      <c:pt idx="2">
                        <c:v>396486.44</c:v>
                      </c:pt>
                      <c:pt idx="3">
                        <c:v>434721.4</c:v>
                      </c:pt>
                      <c:pt idx="4">
                        <c:v>502907.92442</c:v>
                      </c:pt>
                      <c:pt idx="5">
                        <c:v>559151.94062000001</c:v>
                      </c:pt>
                      <c:pt idx="6">
                        <c:v>450134.67</c:v>
                      </c:pt>
                      <c:pt idx="7">
                        <c:v>466920.69705000002</c:v>
                      </c:pt>
                      <c:pt idx="8">
                        <c:v>502907.92442</c:v>
                      </c:pt>
                      <c:pt idx="9">
                        <c:v>571412.71469000005</c:v>
                      </c:pt>
                      <c:pt idx="10" formatCode="_-* #,##0\ _P_t_s_-;\-* #,##0\ _P_t_s_-;_-* \-??\ _P_t_s_-;_-@_-">
                        <c:v>620787</c:v>
                      </c:pt>
                      <c:pt idx="11" formatCode="#,##0_ ;\-#,##0\ ">
                        <c:v>766918.61163900001</c:v>
                      </c:pt>
                    </c:numCache>
                  </c:numRef>
                </c:val>
                <c:extLst xmlns:c15="http://schemas.microsoft.com/office/drawing/2012/chart">
                  <c:ext xmlns:c16="http://schemas.microsoft.com/office/drawing/2014/chart" uri="{C3380CC4-5D6E-409C-BE32-E72D297353CC}">
                    <c16:uniqueId val="{00000010-C9AA-4B83-A39D-62BF99989273}"/>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T.9!$A$23:$B$23</c15:sqref>
                        </c15:formulaRef>
                      </c:ext>
                    </c:extLst>
                    <c:strCache>
                      <c:ptCount val="2"/>
                      <c:pt idx="0">
                        <c:v>18</c:v>
                      </c:pt>
                      <c:pt idx="1">
                        <c:v>Residuos de servicios médicos o veterinarios o de investigación asociada (salvo los residuos de cocina y de restaurante no procedentes directamente de la prestación de cuidados sanitarios)</c:v>
                      </c:pt>
                    </c:strCache>
                  </c:strRef>
                </c:tx>
                <c:spPr>
                  <a:solidFill>
                    <a:schemeClr val="accent6">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T.9!$C$23:$N$23</c15:sqref>
                        </c15:formulaRef>
                      </c:ext>
                    </c:extLst>
                    <c:numCache>
                      <c:formatCode>#,##0</c:formatCode>
                      <c:ptCount val="12"/>
                      <c:pt idx="0">
                        <c:v>1</c:v>
                      </c:pt>
                      <c:pt idx="1">
                        <c:v>1</c:v>
                      </c:pt>
                      <c:pt idx="2">
                        <c:v>3.03</c:v>
                      </c:pt>
                      <c:pt idx="3">
                        <c:v>2.2799999999999998</c:v>
                      </c:pt>
                      <c:pt idx="4">
                        <c:v>11.58685</c:v>
                      </c:pt>
                      <c:pt idx="5">
                        <c:v>5.4252900000000004</c:v>
                      </c:pt>
                      <c:pt idx="6">
                        <c:v>5.92</c:v>
                      </c:pt>
                      <c:pt idx="7">
                        <c:v>11.815250000000001</c:v>
                      </c:pt>
                      <c:pt idx="8">
                        <c:v>11.58685</c:v>
                      </c:pt>
                      <c:pt idx="9">
                        <c:v>12.7524</c:v>
                      </c:pt>
                      <c:pt idx="10" formatCode="_-* #,##0\ _P_t_s_-;\-* #,##0\ _P_t_s_-;_-* \-??\ _P_t_s_-;_-@_-">
                        <c:v>14</c:v>
                      </c:pt>
                      <c:pt idx="11" formatCode="#,##0_ ;\-#,##0\ ">
                        <c:v>13.85735</c:v>
                      </c:pt>
                    </c:numCache>
                  </c:numRef>
                </c:val>
                <c:extLst xmlns:c15="http://schemas.microsoft.com/office/drawing/2012/chart">
                  <c:ext xmlns:c16="http://schemas.microsoft.com/office/drawing/2014/chart" uri="{C3380CC4-5D6E-409C-BE32-E72D297353CC}">
                    <c16:uniqueId val="{00000011-C9AA-4B83-A39D-62BF99989273}"/>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T.9!$A$24:$B$24</c15:sqref>
                        </c15:formulaRef>
                      </c:ext>
                    </c:extLst>
                    <c:strCache>
                      <c:ptCount val="2"/>
                      <c:pt idx="0">
                        <c:v>19</c:v>
                      </c:pt>
                      <c:pt idx="1">
                        <c:v>Residuos de las instalaciones para el tratamiento de residuos, de las plantas externas de tratamiento de aguas residuales y de la preparación de agua para consumo humano y de agua para uso industrial</c:v>
                      </c:pt>
                    </c:strCache>
                  </c:strRef>
                </c:tx>
                <c:spPr>
                  <a:solidFill>
                    <a:schemeClr val="accent1">
                      <a:lumMod val="8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T.9!$C$24:$N$24</c15:sqref>
                        </c15:formulaRef>
                      </c:ext>
                    </c:extLst>
                    <c:numCache>
                      <c:formatCode>#,##0</c:formatCode>
                      <c:ptCount val="12"/>
                      <c:pt idx="0">
                        <c:v>129845</c:v>
                      </c:pt>
                      <c:pt idx="1">
                        <c:v>141158</c:v>
                      </c:pt>
                      <c:pt idx="2">
                        <c:v>149324.66</c:v>
                      </c:pt>
                      <c:pt idx="3">
                        <c:v>174295.46</c:v>
                      </c:pt>
                      <c:pt idx="4">
                        <c:v>254064.97377000001</c:v>
                      </c:pt>
                      <c:pt idx="5">
                        <c:v>193038.63623</c:v>
                      </c:pt>
                      <c:pt idx="6">
                        <c:v>182834.9</c:v>
                      </c:pt>
                      <c:pt idx="7">
                        <c:v>207526.14765999999</c:v>
                      </c:pt>
                      <c:pt idx="8">
                        <c:v>254064.97377000001</c:v>
                      </c:pt>
                      <c:pt idx="9">
                        <c:v>274429.10181999998</c:v>
                      </c:pt>
                      <c:pt idx="10" formatCode="_-* #,##0\ _P_t_s_-;\-* #,##0\ _P_t_s_-;_-* \-??\ _P_t_s_-;_-@_-">
                        <c:v>257993</c:v>
                      </c:pt>
                      <c:pt idx="11" formatCode="#,##0_ ;\-#,##0\ ">
                        <c:v>268420.39953</c:v>
                      </c:pt>
                    </c:numCache>
                  </c:numRef>
                </c:val>
                <c:extLst xmlns:c15="http://schemas.microsoft.com/office/drawing/2012/chart">
                  <c:ext xmlns:c16="http://schemas.microsoft.com/office/drawing/2014/chart" uri="{C3380CC4-5D6E-409C-BE32-E72D297353CC}">
                    <c16:uniqueId val="{00000012-C9AA-4B83-A39D-62BF99989273}"/>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T.9!$A$25:$B$25</c15:sqref>
                        </c15:formulaRef>
                      </c:ext>
                    </c:extLst>
                    <c:strCache>
                      <c:ptCount val="2"/>
                      <c:pt idx="0">
                        <c:v>20</c:v>
                      </c:pt>
                      <c:pt idx="1">
                        <c:v>Residuos municipales (residuos domésticos y residuos asimilables procedentes de los comercios, industrias e instituciones), incluidas las fracciones recogidas selectivamente</c:v>
                      </c:pt>
                    </c:strCache>
                  </c:strRef>
                </c:tx>
                <c:spPr>
                  <a:solidFill>
                    <a:schemeClr val="accent2">
                      <a:lumMod val="80000"/>
                    </a:schemeClr>
                  </a:solidFill>
                  <a:ln>
                    <a:noFill/>
                  </a:ln>
                  <a:effectLst/>
                </c:spPr>
                <c:invertIfNegative val="0"/>
                <c:cat>
                  <c:numRef>
                    <c:extLst xmlns:c15="http://schemas.microsoft.com/office/drawing/2012/chart">
                      <c:ext xmlns:c15="http://schemas.microsoft.com/office/drawing/2012/chart" uri="{02D57815-91ED-43cb-92C2-25804820EDAC}">
                        <c15:formulaRef>
                          <c15:sqref>T.9!$C$5:$N$5</c15:sqref>
                        </c15:formulaRef>
                      </c:ext>
                    </c:extLst>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xmlns:c15="http://schemas.microsoft.com/office/drawing/2012/chart">
                      <c:ext xmlns:c15="http://schemas.microsoft.com/office/drawing/2012/chart" uri="{02D57815-91ED-43cb-92C2-25804820EDAC}">
                        <c15:formulaRef>
                          <c15:sqref>T.9!$C$25:$N$25</c15:sqref>
                        </c15:formulaRef>
                      </c:ext>
                    </c:extLst>
                    <c:numCache>
                      <c:formatCode>#,##0</c:formatCode>
                      <c:ptCount val="12"/>
                      <c:pt idx="0">
                        <c:v>305698</c:v>
                      </c:pt>
                      <c:pt idx="1">
                        <c:v>393109</c:v>
                      </c:pt>
                      <c:pt idx="2">
                        <c:v>257026.52</c:v>
                      </c:pt>
                      <c:pt idx="3">
                        <c:v>284472.2</c:v>
                      </c:pt>
                      <c:pt idx="4">
                        <c:v>643895.09996999998</c:v>
                      </c:pt>
                      <c:pt idx="5">
                        <c:v>651545.70496999996</c:v>
                      </c:pt>
                      <c:pt idx="6">
                        <c:v>678750</c:v>
                      </c:pt>
                      <c:pt idx="7">
                        <c:v>799583.65827899997</c:v>
                      </c:pt>
                      <c:pt idx="8">
                        <c:v>643895.09996999998</c:v>
                      </c:pt>
                      <c:pt idx="9">
                        <c:v>633355.24415200006</c:v>
                      </c:pt>
                      <c:pt idx="10" formatCode="_-* #,##0\ _P_t_s_-;\-* #,##0\ _P_t_s_-;_-* \-??\ _P_t_s_-;_-@_-">
                        <c:v>620785</c:v>
                      </c:pt>
                      <c:pt idx="11" formatCode="#,##0_ ;\-#,##0\ ">
                        <c:v>611764.26955199998</c:v>
                      </c:pt>
                    </c:numCache>
                  </c:numRef>
                </c:val>
                <c:extLst xmlns:c15="http://schemas.microsoft.com/office/drawing/2012/chart">
                  <c:ext xmlns:c16="http://schemas.microsoft.com/office/drawing/2014/chart" uri="{C3380CC4-5D6E-409C-BE32-E72D297353CC}">
                    <c16:uniqueId val="{00000013-C9AA-4B83-A39D-62BF99989273}"/>
                  </c:ext>
                </c:extLst>
              </c15:ser>
            </c15:filteredBarSeries>
          </c:ext>
        </c:extLst>
      </c:barChart>
      <c:catAx>
        <c:axId val="54027156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0272224"/>
        <c:crosses val="autoZero"/>
        <c:auto val="1"/>
        <c:lblAlgn val="ctr"/>
        <c:lblOffset val="100"/>
        <c:noMultiLvlLbl val="0"/>
      </c:catAx>
      <c:valAx>
        <c:axId val="540272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toneladas</a:t>
                </a:r>
              </a:p>
            </c:rich>
          </c:tx>
          <c:layout>
            <c:manualLayout>
              <c:xMode val="edge"/>
              <c:yMode val="edge"/>
              <c:x val="2.8936359518317842E-2"/>
              <c:y val="0.374517716535433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0271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814386</xdr:colOff>
      <xdr:row>11</xdr:row>
      <xdr:rowOff>142875</xdr:rowOff>
    </xdr:from>
    <xdr:to>
      <xdr:col>10</xdr:col>
      <xdr:colOff>352425</xdr:colOff>
      <xdr:row>29</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904875</xdr:colOff>
      <xdr:row>19</xdr:row>
      <xdr:rowOff>133350</xdr:rowOff>
    </xdr:from>
    <xdr:to>
      <xdr:col>11</xdr:col>
      <xdr:colOff>409575</xdr:colOff>
      <xdr:row>34</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266700</xdr:colOff>
      <xdr:row>24</xdr:row>
      <xdr:rowOff>161925</xdr:rowOff>
    </xdr:from>
    <xdr:to>
      <xdr:col>9</xdr:col>
      <xdr:colOff>719138</xdr:colOff>
      <xdr:row>40</xdr:row>
      <xdr:rowOff>9525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152400</xdr:colOff>
      <xdr:row>11</xdr:row>
      <xdr:rowOff>152399</xdr:rowOff>
    </xdr:from>
    <xdr:to>
      <xdr:col>17</xdr:col>
      <xdr:colOff>0</xdr:colOff>
      <xdr:row>36</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561976</xdr:colOff>
      <xdr:row>11</xdr:row>
      <xdr:rowOff>133349</xdr:rowOff>
    </xdr:from>
    <xdr:to>
      <xdr:col>11</xdr:col>
      <xdr:colOff>400050</xdr:colOff>
      <xdr:row>28</xdr:row>
      <xdr:rowOff>180974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623886</xdr:colOff>
      <xdr:row>7</xdr:row>
      <xdr:rowOff>19049</xdr:rowOff>
    </xdr:from>
    <xdr:to>
      <xdr:col>14</xdr:col>
      <xdr:colOff>742949</xdr:colOff>
      <xdr:row>23</xdr:row>
      <xdr:rowOff>28574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523876</xdr:colOff>
      <xdr:row>13</xdr:row>
      <xdr:rowOff>133350</xdr:rowOff>
    </xdr:from>
    <xdr:to>
      <xdr:col>12</xdr:col>
      <xdr:colOff>209550</xdr:colOff>
      <xdr:row>37</xdr:row>
      <xdr:rowOff>95250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800100</xdr:colOff>
      <xdr:row>9</xdr:row>
      <xdr:rowOff>38100</xdr:rowOff>
    </xdr:from>
    <xdr:to>
      <xdr:col>12</xdr:col>
      <xdr:colOff>361950</xdr:colOff>
      <xdr:row>26</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438149</xdr:colOff>
      <xdr:row>9</xdr:row>
      <xdr:rowOff>66675</xdr:rowOff>
    </xdr:from>
    <xdr:to>
      <xdr:col>10</xdr:col>
      <xdr:colOff>85724</xdr:colOff>
      <xdr:row>26</xdr:row>
      <xdr:rowOff>180975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2352674</xdr:colOff>
      <xdr:row>17</xdr:row>
      <xdr:rowOff>152400</xdr:rowOff>
    </xdr:from>
    <xdr:to>
      <xdr:col>9</xdr:col>
      <xdr:colOff>523874</xdr:colOff>
      <xdr:row>32</xdr:row>
      <xdr:rowOff>38100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1523999</xdr:colOff>
      <xdr:row>24</xdr:row>
      <xdr:rowOff>133350</xdr:rowOff>
    </xdr:from>
    <xdr:to>
      <xdr:col>17</xdr:col>
      <xdr:colOff>304800</xdr:colOff>
      <xdr:row>46</xdr:row>
      <xdr:rowOff>19050</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723899</xdr:colOff>
      <xdr:row>25</xdr:row>
      <xdr:rowOff>161925</xdr:rowOff>
    </xdr:from>
    <xdr:to>
      <xdr:col>20</xdr:col>
      <xdr:colOff>133349</xdr:colOff>
      <xdr:row>48</xdr:row>
      <xdr:rowOff>47625</xdr:rowOff>
    </xdr:to>
    <xdr:graphicFrame macro="">
      <xdr:nvGraphicFramePr>
        <xdr:cNvPr id="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2114550</xdr:colOff>
      <xdr:row>50</xdr:row>
      <xdr:rowOff>38099</xdr:rowOff>
    </xdr:from>
    <xdr:to>
      <xdr:col>15</xdr:col>
      <xdr:colOff>485775</xdr:colOff>
      <xdr:row>74</xdr:row>
      <xdr:rowOff>171450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1457325</xdr:colOff>
      <xdr:row>26</xdr:row>
      <xdr:rowOff>123824</xdr:rowOff>
    </xdr:from>
    <xdr:to>
      <xdr:col>15</xdr:col>
      <xdr:colOff>266700</xdr:colOff>
      <xdr:row>45</xdr:row>
      <xdr:rowOff>76199</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128586</xdr:colOff>
      <xdr:row>10</xdr:row>
      <xdr:rowOff>47626</xdr:rowOff>
    </xdr:from>
    <xdr:to>
      <xdr:col>20</xdr:col>
      <xdr:colOff>552449</xdr:colOff>
      <xdr:row>31</xdr:row>
      <xdr:rowOff>180976</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509586</xdr:colOff>
      <xdr:row>29</xdr:row>
      <xdr:rowOff>28575</xdr:rowOff>
    </xdr:from>
    <xdr:to>
      <xdr:col>12</xdr:col>
      <xdr:colOff>609600</xdr:colOff>
      <xdr:row>43</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533401</xdr:colOff>
      <xdr:row>29</xdr:row>
      <xdr:rowOff>133350</xdr:rowOff>
    </xdr:from>
    <xdr:to>
      <xdr:col>13</xdr:col>
      <xdr:colOff>438150</xdr:colOff>
      <xdr:row>44</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macalida\usuarios\utecnica\belen\power%20point%20presentaciones\circe\ULTIMO%20de%20Evoluci_n%2095-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acalida\usuarios\utecnica\belen\4-DATOS%20Y%20MEMORIAS%20ANUALES\2013\pilas\resultados%20dos%20s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loren/Desktop/DOC_PARA_INFORME_AMBIENTAL_2021/documento%20refundido%20Juan%20Lorente/1.4_residuos_2021_DGCCEA%20y%20Control%20Ambient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lanificacion_ambiental\ESTADISTICAS%20MA\EMA\2019\Origen_datos\LODOS\Destinos_lodos2019_Pabl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planificacion_ambiental\ESTADISTICAS%20MA\EMA\2021\Origen_datos\RDyC\2021_Objetivos_Reciclado_EM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planificacion_ambiental\RAP\ACEITES\Memorias\Estad&#237;sticas\2021_Aceites_PEM_recogido_valoriz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cterizaciones CER"/>
      <sheetName val="pilas"/>
      <sheetName val="pto verde"/>
      <sheetName val="reciclado"/>
      <sheetName val="Hoja1"/>
      <sheetName val="cantidades recicladas ecoembes"/>
      <sheetName val="grafico ecoembes"/>
      <sheetName val="Gráfica 1.4.8"/>
      <sheetName val="evolutivo datos ecoembes"/>
      <sheetName val="todas las fracciones"/>
      <sheetName val="vertido en aragón"/>
      <sheetName val="Datos vidrio"/>
      <sheetName val="Datos papel"/>
      <sheetName val="Graf papel"/>
      <sheetName val="Kilos papel"/>
      <sheetName val="resumen recogida selectiva 2005"/>
      <sheetName val="ENVASES"/>
      <sheetName val="reposicion contenedores"/>
      <sheetName val="Hoja2"/>
      <sheetName val="Comparación"/>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59">
          <cell r="X59">
            <v>0.57975693824894714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irecogida"/>
      <sheetName val="ecopilas"/>
      <sheetName val="erp"/>
      <sheetName val="atendidos"/>
      <sheetName val="Hoja8"/>
      <sheetName val="municipios 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005">
          <cell r="N1005">
            <v>273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_1.4"/>
      <sheetName val="IndiceContenidos"/>
      <sheetName val="IndiceFiguras"/>
      <sheetName val="Tabla 1.4.1"/>
      <sheetName val="Gráfica 1.4.1"/>
      <sheetName val="Gráfica 1.4.2"/>
      <sheetName val="Gráfica 1.4.3"/>
      <sheetName val="Tabla 1.4.2"/>
      <sheetName val="Gráfica 1.4.4"/>
      <sheetName val="Tabla 1.4.3"/>
      <sheetName val="Gráfica 1.4.5 ELIM"/>
      <sheetName val="Tabla 1.4.4 ELIM"/>
      <sheetName val="Gráfica 1.4.6"/>
      <sheetName val="Tabla 1.4.5"/>
      <sheetName val="Tabla 1.4.6"/>
      <sheetName val="Tabla 1.4.7"/>
      <sheetName val=" Tabla 1.4.8"/>
      <sheetName val="Tabla 1.4.9"/>
      <sheetName val="Gráfica 1.4.7 "/>
      <sheetName val="Tabla 1.4.10"/>
      <sheetName val="Tabla 1.4.11"/>
      <sheetName val="Gráfica 1.4.8"/>
      <sheetName val="Tabla 1.4.12"/>
      <sheetName val="Tabla 1.4.13"/>
      <sheetName val="Gráfica 1.4.9"/>
      <sheetName val=" Tabla 1.4.14"/>
      <sheetName val="Tabla 1.4.15"/>
      <sheetName val="Gráfica 1.4.10"/>
      <sheetName val="Tabla 1.4.16"/>
      <sheetName val="Gráfica 1.4.11"/>
      <sheetName val="Tabla 1.4.17"/>
      <sheetName val="Tabla 1.4.18"/>
      <sheetName val="Gráfica 1.4.12"/>
      <sheetName val="Tabla 1.4.19"/>
      <sheetName val="Gráfica 1.4.13"/>
      <sheetName val="Tabla 1.4.20"/>
      <sheetName val="Gráfica 1.4.14"/>
      <sheetName val="Gráfica 1.4.15"/>
      <sheetName val="Gráfica 1.4.16"/>
      <sheetName val="Tabla 1.4.21"/>
      <sheetName val="Tabla 1.4.22"/>
      <sheetName val="Tabla 1.4.23"/>
      <sheetName val="Tabla 1.4.24"/>
      <sheetName val="Gráfica 1.4.17"/>
      <sheetName val="Tabla 1.4.25"/>
      <sheetName val="Tabla 1.4.26"/>
      <sheetName val="Gráfica 1.4.18"/>
      <sheetName val=" Gráfica 1.4.19"/>
      <sheetName val="Tabla 1.4.27"/>
      <sheetName val="Gráfica 1.4.20"/>
      <sheetName val="Tabla 1.4.28"/>
      <sheetName val="Gráfica 1.4.21"/>
      <sheetName val="Tabla 1.4.29"/>
      <sheetName val="Gráfica1.4.22"/>
      <sheetName val="Tabla 1.4.30"/>
      <sheetName val="Gráfica 1.4.23"/>
      <sheetName val="Tabla 1.4.31"/>
      <sheetName val="Tabla 1.4.32"/>
    </sheetNames>
    <sheetDataSet>
      <sheetData sheetId="0"/>
      <sheetData sheetId="1"/>
      <sheetData sheetId="2"/>
      <sheetData sheetId="3"/>
      <sheetData sheetId="4"/>
      <sheetData sheetId="5"/>
      <sheetData sheetId="6"/>
      <sheetData sheetId="7"/>
      <sheetData sheetId="8">
        <row r="10">
          <cell r="N10">
            <v>640640.32690966362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4">
          <cell r="D4">
            <v>2011</v>
          </cell>
          <cell r="E4">
            <v>2012</v>
          </cell>
          <cell r="F4">
            <v>2013</v>
          </cell>
          <cell r="G4">
            <v>2014</v>
          </cell>
          <cell r="H4">
            <v>2015</v>
          </cell>
          <cell r="I4">
            <v>2016</v>
          </cell>
          <cell r="J4">
            <v>2017</v>
          </cell>
          <cell r="K4">
            <v>2018</v>
          </cell>
          <cell r="L4">
            <v>2019</v>
          </cell>
          <cell r="M4">
            <v>2020</v>
          </cell>
          <cell r="N4">
            <v>2021</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AR 2019 tabla destinos"/>
    </sheetNames>
    <sheetDataSet>
      <sheetData sheetId="0" refreshError="1">
        <row r="222">
          <cell r="H222">
            <v>27794.878264000003</v>
          </cell>
          <cell r="I222">
            <v>404490.98000000004</v>
          </cell>
          <cell r="J222">
            <v>128499.14000000001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_Aragón"/>
      <sheetName val="Objetivos_CTRUZ"/>
      <sheetName val="Objetivos_Agr_01"/>
      <sheetName val="Objetivos_Agr_02"/>
      <sheetName val="Objetivos_Agr_03"/>
      <sheetName val="Objetivos_Agr_04"/>
      <sheetName val="Objetivos_Agr_05"/>
      <sheetName val="Objetivos_Agr_06"/>
      <sheetName val="Objetivos_Agr_07"/>
      <sheetName val="Objetivos_Agr_08"/>
      <sheetName val="Evolucion_Obj"/>
      <sheetName val="Obj. 50%"/>
      <sheetName val="Evolucion_Obj50%"/>
      <sheetName val="RDyC 2021"/>
      <sheetName val="%RUB"/>
      <sheetName val="New%RU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4">
          <cell r="E24">
            <v>187317.16809625164</v>
          </cell>
        </row>
      </sheetData>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mplimiento_Autorización"/>
      <sheetName val="PEM-Recogido"/>
      <sheetName val="objetivos"/>
      <sheetName val="Evolución"/>
    </sheetNames>
    <sheetDataSet>
      <sheetData sheetId="0" refreshError="1"/>
      <sheetData sheetId="1" refreshError="1"/>
      <sheetData sheetId="2" refreshError="1">
        <row r="12">
          <cell r="D12">
            <v>11396.413</v>
          </cell>
          <cell r="F12">
            <v>5757.49</v>
          </cell>
          <cell r="J12">
            <v>3962.51</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showGridLines="0" tabSelected="1" workbookViewId="0"/>
  </sheetViews>
  <sheetFormatPr baseColWidth="10" defaultRowHeight="14.4" x14ac:dyDescent="0.3"/>
  <cols>
    <col min="2" max="2" width="101.5546875" customWidth="1"/>
  </cols>
  <sheetData>
    <row r="2" spans="1:2" x14ac:dyDescent="0.3">
      <c r="A2" s="282" t="s">
        <v>203</v>
      </c>
      <c r="B2" s="282"/>
    </row>
    <row r="4" spans="1:2" x14ac:dyDescent="0.3">
      <c r="A4" s="285" t="s">
        <v>174</v>
      </c>
      <c r="B4" s="250" t="s">
        <v>173</v>
      </c>
    </row>
    <row r="5" spans="1:2" x14ac:dyDescent="0.3">
      <c r="A5" s="285" t="s">
        <v>176</v>
      </c>
      <c r="B5" s="250" t="s">
        <v>177</v>
      </c>
    </row>
    <row r="6" spans="1:2" x14ac:dyDescent="0.3">
      <c r="A6" s="285" t="s">
        <v>178</v>
      </c>
      <c r="B6" s="195" t="s">
        <v>208</v>
      </c>
    </row>
    <row r="7" spans="1:2" x14ac:dyDescent="0.3">
      <c r="A7" s="285" t="s">
        <v>179</v>
      </c>
      <c r="B7" s="250" t="s">
        <v>122</v>
      </c>
    </row>
    <row r="8" spans="1:2" x14ac:dyDescent="0.3">
      <c r="A8" s="285" t="s">
        <v>180</v>
      </c>
      <c r="B8" s="250" t="s">
        <v>191</v>
      </c>
    </row>
    <row r="9" spans="1:2" x14ac:dyDescent="0.3">
      <c r="A9" s="285" t="s">
        <v>181</v>
      </c>
      <c r="B9" s="250" t="s">
        <v>192</v>
      </c>
    </row>
    <row r="10" spans="1:2" x14ac:dyDescent="0.3">
      <c r="A10" s="285" t="s">
        <v>182</v>
      </c>
      <c r="B10" s="250" t="s">
        <v>193</v>
      </c>
    </row>
    <row r="11" spans="1:2" x14ac:dyDescent="0.3">
      <c r="A11" s="285" t="s">
        <v>183</v>
      </c>
      <c r="B11" s="250" t="s">
        <v>194</v>
      </c>
    </row>
    <row r="12" spans="1:2" x14ac:dyDescent="0.3">
      <c r="A12" s="285" t="s">
        <v>184</v>
      </c>
      <c r="B12" s="250" t="s">
        <v>195</v>
      </c>
    </row>
    <row r="13" spans="1:2" x14ac:dyDescent="0.3">
      <c r="A13" s="285" t="s">
        <v>185</v>
      </c>
      <c r="B13" s="250" t="s">
        <v>196</v>
      </c>
    </row>
    <row r="14" spans="1:2" x14ac:dyDescent="0.3">
      <c r="A14" s="285" t="s">
        <v>186</v>
      </c>
      <c r="B14" s="250" t="s">
        <v>197</v>
      </c>
    </row>
    <row r="15" spans="1:2" x14ac:dyDescent="0.3">
      <c r="A15" s="285" t="s">
        <v>187</v>
      </c>
      <c r="B15" s="250" t="s">
        <v>198</v>
      </c>
    </row>
    <row r="16" spans="1:2" x14ac:dyDescent="0.3">
      <c r="A16" s="285" t="s">
        <v>188</v>
      </c>
      <c r="B16" s="250" t="s">
        <v>199</v>
      </c>
    </row>
    <row r="17" spans="1:2" x14ac:dyDescent="0.3">
      <c r="A17" s="285" t="s">
        <v>189</v>
      </c>
      <c r="B17" s="250" t="s">
        <v>200</v>
      </c>
    </row>
    <row r="18" spans="1:2" x14ac:dyDescent="0.3">
      <c r="A18" s="285" t="s">
        <v>190</v>
      </c>
      <c r="B18" s="250" t="s">
        <v>201</v>
      </c>
    </row>
    <row r="19" spans="1:2" x14ac:dyDescent="0.3">
      <c r="A19" s="285" t="s">
        <v>209</v>
      </c>
      <c r="B19" s="250" t="s">
        <v>202</v>
      </c>
    </row>
    <row r="20" spans="1:2" x14ac:dyDescent="0.3">
      <c r="A20" s="285" t="s">
        <v>216</v>
      </c>
      <c r="B20" s="250" t="s">
        <v>217</v>
      </c>
    </row>
    <row r="21" spans="1:2" x14ac:dyDescent="0.3">
      <c r="A21" s="285" t="s">
        <v>244</v>
      </c>
      <c r="B21" s="195" t="s">
        <v>245</v>
      </c>
    </row>
    <row r="22" spans="1:2" ht="28.2" x14ac:dyDescent="0.3">
      <c r="A22" s="285" t="s">
        <v>523</v>
      </c>
      <c r="B22" s="499" t="s">
        <v>522</v>
      </c>
    </row>
    <row r="23" spans="1:2" x14ac:dyDescent="0.3">
      <c r="A23" s="285" t="s">
        <v>853</v>
      </c>
      <c r="B23" s="195" t="s">
        <v>852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8"/>
  <sheetViews>
    <sheetView showGridLines="0" topLeftCell="A19" workbookViewId="0">
      <selection activeCell="Q20" sqref="Q20"/>
    </sheetView>
  </sheetViews>
  <sheetFormatPr baseColWidth="10" defaultRowHeight="14.4" x14ac:dyDescent="0.3"/>
  <cols>
    <col min="2" max="2" width="65.5546875" customWidth="1"/>
    <col min="3" max="3" width="11.88671875" bestFit="1" customWidth="1"/>
    <col min="4" max="6" width="12.88671875" bestFit="1" customWidth="1"/>
    <col min="7" max="7" width="14.88671875" customWidth="1"/>
    <col min="8" max="8" width="16.88671875" customWidth="1"/>
    <col min="9" max="10" width="14.44140625" customWidth="1"/>
    <col min="11" max="11" width="12.88671875" bestFit="1" customWidth="1"/>
    <col min="12" max="12" width="14.44140625" customWidth="1"/>
    <col min="13" max="13" width="11.88671875" bestFit="1" customWidth="1"/>
    <col min="14" max="14" width="11.5546875" bestFit="1" customWidth="1"/>
  </cols>
  <sheetData>
    <row r="2" spans="1:14" x14ac:dyDescent="0.3">
      <c r="A2" s="6" t="s">
        <v>153</v>
      </c>
      <c r="B2" s="6"/>
      <c r="C2" s="16"/>
    </row>
    <row r="3" spans="1:14" x14ac:dyDescent="0.3">
      <c r="A3" s="12"/>
      <c r="B3" s="12"/>
    </row>
    <row r="4" spans="1:14" ht="24" customHeight="1" x14ac:dyDescent="0.3">
      <c r="A4" s="1022" t="s">
        <v>60</v>
      </c>
      <c r="B4" s="1022"/>
      <c r="C4" s="1025" t="s">
        <v>61</v>
      </c>
      <c r="D4" s="1026"/>
      <c r="E4" s="1026"/>
      <c r="F4" s="1026"/>
      <c r="G4" s="1026"/>
      <c r="H4" s="1026"/>
      <c r="I4" s="1026"/>
      <c r="J4" s="1026"/>
      <c r="K4" s="1026"/>
      <c r="L4" s="1026"/>
      <c r="M4" s="1026"/>
    </row>
    <row r="5" spans="1:14" s="226" customFormat="1" ht="24" customHeight="1" x14ac:dyDescent="0.3">
      <c r="A5" s="1027"/>
      <c r="B5" s="1028"/>
      <c r="C5" s="829">
        <v>2010</v>
      </c>
      <c r="D5" s="829">
        <v>2011</v>
      </c>
      <c r="E5" s="829">
        <v>2012</v>
      </c>
      <c r="F5" s="829">
        <v>2013</v>
      </c>
      <c r="G5" s="829">
        <v>2014</v>
      </c>
      <c r="H5" s="829">
        <v>2015</v>
      </c>
      <c r="I5" s="829">
        <v>2016</v>
      </c>
      <c r="J5" s="829">
        <v>2017</v>
      </c>
      <c r="K5" s="829">
        <v>2018</v>
      </c>
      <c r="L5" s="829">
        <v>2019</v>
      </c>
      <c r="M5" s="829">
        <v>2020</v>
      </c>
      <c r="N5" s="830">
        <v>2021</v>
      </c>
    </row>
    <row r="6" spans="1:14" ht="27" x14ac:dyDescent="0.3">
      <c r="A6" s="18" t="s">
        <v>62</v>
      </c>
      <c r="B6" s="19" t="s">
        <v>63</v>
      </c>
      <c r="C6" s="818">
        <v>99</v>
      </c>
      <c r="D6" s="818">
        <v>86</v>
      </c>
      <c r="E6" s="821">
        <v>1069.23</v>
      </c>
      <c r="F6" s="819">
        <v>167</v>
      </c>
      <c r="G6" s="822">
        <v>0</v>
      </c>
      <c r="H6" s="823">
        <v>85.95</v>
      </c>
      <c r="I6" s="824">
        <v>82.04</v>
      </c>
      <c r="J6" s="817">
        <v>157.28</v>
      </c>
      <c r="K6" s="822">
        <v>0</v>
      </c>
      <c r="L6" s="825">
        <v>57.8</v>
      </c>
      <c r="M6" s="826">
        <v>97</v>
      </c>
      <c r="N6" s="827">
        <v>0</v>
      </c>
    </row>
    <row r="7" spans="1:14" ht="27" x14ac:dyDescent="0.3">
      <c r="A7" s="18" t="s">
        <v>64</v>
      </c>
      <c r="B7" s="19" t="s">
        <v>65</v>
      </c>
      <c r="C7" s="818">
        <v>96760</v>
      </c>
      <c r="D7" s="818">
        <v>67888</v>
      </c>
      <c r="E7" s="821">
        <v>99960.28</v>
      </c>
      <c r="F7" s="819">
        <v>72502.320000000007</v>
      </c>
      <c r="G7" s="822">
        <v>83947.132920000004</v>
      </c>
      <c r="H7" s="823">
        <v>86333.275800000003</v>
      </c>
      <c r="I7" s="824">
        <v>89297.17</v>
      </c>
      <c r="J7" s="817">
        <v>78458.299140000003</v>
      </c>
      <c r="K7" s="822">
        <v>83947.132920000004</v>
      </c>
      <c r="L7" s="825">
        <v>86494.020999999993</v>
      </c>
      <c r="M7" s="826">
        <v>139993</v>
      </c>
      <c r="N7" s="827">
        <v>180175.55040000001</v>
      </c>
    </row>
    <row r="8" spans="1:14" ht="27" x14ac:dyDescent="0.3">
      <c r="A8" s="18" t="s">
        <v>66</v>
      </c>
      <c r="B8" s="19" t="s">
        <v>67</v>
      </c>
      <c r="C8" s="818">
        <v>705334</v>
      </c>
      <c r="D8" s="818">
        <v>739324</v>
      </c>
      <c r="E8" s="821">
        <v>730524.68</v>
      </c>
      <c r="F8" s="819">
        <v>677292.32</v>
      </c>
      <c r="G8" s="822">
        <v>704845.91500000004</v>
      </c>
      <c r="H8" s="823">
        <v>691897.99100000004</v>
      </c>
      <c r="I8" s="824">
        <v>683840.88</v>
      </c>
      <c r="J8" s="817">
        <v>681353.12</v>
      </c>
      <c r="K8" s="822">
        <v>704845.91500000004</v>
      </c>
      <c r="L8" s="825">
        <v>667375.66500000004</v>
      </c>
      <c r="M8" s="826">
        <v>634420</v>
      </c>
      <c r="N8" s="827">
        <v>674516.70149999997</v>
      </c>
    </row>
    <row r="9" spans="1:14" x14ac:dyDescent="0.3">
      <c r="A9" s="18" t="s">
        <v>68</v>
      </c>
      <c r="B9" s="19" t="s">
        <v>69</v>
      </c>
      <c r="C9" s="818">
        <v>1974</v>
      </c>
      <c r="D9" s="818">
        <v>2594</v>
      </c>
      <c r="E9" s="821">
        <v>4262.47</v>
      </c>
      <c r="F9" s="819">
        <v>5527.66</v>
      </c>
      <c r="G9" s="822">
        <v>8090.84</v>
      </c>
      <c r="H9" s="823">
        <v>8019.84</v>
      </c>
      <c r="I9" s="824">
        <v>8245.76</v>
      </c>
      <c r="J9" s="817">
        <v>7506.06</v>
      </c>
      <c r="K9" s="822">
        <v>8090.84</v>
      </c>
      <c r="L9" s="825">
        <v>9258.64</v>
      </c>
      <c r="M9" s="826">
        <v>9369</v>
      </c>
      <c r="N9" s="827">
        <v>7611.77</v>
      </c>
    </row>
    <row r="10" spans="1:14" ht="27" x14ac:dyDescent="0.3">
      <c r="A10" s="18" t="s">
        <v>70</v>
      </c>
      <c r="B10" s="19" t="s">
        <v>71</v>
      </c>
      <c r="C10" s="818">
        <v>33</v>
      </c>
      <c r="D10" s="818">
        <v>72</v>
      </c>
      <c r="E10" s="821">
        <v>9.58</v>
      </c>
      <c r="F10" s="819">
        <v>45.26</v>
      </c>
      <c r="G10" s="822"/>
      <c r="H10" s="823"/>
      <c r="I10" s="824">
        <v>0</v>
      </c>
      <c r="J10" s="817">
        <v>0</v>
      </c>
      <c r="K10" s="822"/>
      <c r="L10" s="825">
        <v>1.86</v>
      </c>
      <c r="M10" s="826">
        <v>2</v>
      </c>
      <c r="N10" s="827">
        <v>0</v>
      </c>
    </row>
    <row r="11" spans="1:14" x14ac:dyDescent="0.3">
      <c r="A11" s="18" t="s">
        <v>72</v>
      </c>
      <c r="B11" s="19" t="s">
        <v>73</v>
      </c>
      <c r="C11" s="818">
        <v>6522</v>
      </c>
      <c r="D11" s="818">
        <v>6781</v>
      </c>
      <c r="E11" s="821">
        <v>6668.46</v>
      </c>
      <c r="F11" s="819">
        <v>8041.52</v>
      </c>
      <c r="G11" s="822">
        <v>9030.3590000000004</v>
      </c>
      <c r="H11" s="823">
        <v>11986.246999999999</v>
      </c>
      <c r="I11" s="824">
        <v>10413.91</v>
      </c>
      <c r="J11" s="817">
        <v>11629.59</v>
      </c>
      <c r="K11" s="822">
        <v>9030.3590000000004</v>
      </c>
      <c r="L11" s="825">
        <v>10223.078</v>
      </c>
      <c r="M11" s="826">
        <v>10015</v>
      </c>
      <c r="N11" s="827">
        <v>6871.59</v>
      </c>
    </row>
    <row r="12" spans="1:14" x14ac:dyDescent="0.3">
      <c r="A12" s="18" t="s">
        <v>74</v>
      </c>
      <c r="B12" s="19" t="s">
        <v>75</v>
      </c>
      <c r="C12" s="818">
        <v>4465</v>
      </c>
      <c r="D12" s="818">
        <v>19947.88</v>
      </c>
      <c r="E12" s="821">
        <v>14443.13</v>
      </c>
      <c r="F12" s="819">
        <v>15305.86</v>
      </c>
      <c r="G12" s="822">
        <v>7827.9369999999999</v>
      </c>
      <c r="H12" s="823">
        <v>14280.573</v>
      </c>
      <c r="I12" s="824">
        <v>10815.44</v>
      </c>
      <c r="J12" s="817">
        <v>11465.047</v>
      </c>
      <c r="K12" s="822">
        <v>7827.9369999999999</v>
      </c>
      <c r="L12" s="825">
        <v>14231.798000000001</v>
      </c>
      <c r="M12" s="826">
        <v>5074</v>
      </c>
      <c r="N12" s="827">
        <v>8851.3529999999992</v>
      </c>
    </row>
    <row r="13" spans="1:14" ht="40.200000000000003" x14ac:dyDescent="0.3">
      <c r="A13" s="18" t="s">
        <v>76</v>
      </c>
      <c r="B13" s="19" t="s">
        <v>77</v>
      </c>
      <c r="C13" s="818">
        <v>1614</v>
      </c>
      <c r="D13" s="818">
        <v>1258</v>
      </c>
      <c r="E13" s="821">
        <v>1059.26</v>
      </c>
      <c r="F13" s="819">
        <v>963.71</v>
      </c>
      <c r="G13" s="822">
        <v>2764.8344299999999</v>
      </c>
      <c r="H13" s="823">
        <v>2241.3612699999999</v>
      </c>
      <c r="I13" s="824">
        <v>2493.81</v>
      </c>
      <c r="J13" s="817">
        <v>2768.7974650000001</v>
      </c>
      <c r="K13" s="822">
        <v>2764.8344299999999</v>
      </c>
      <c r="L13" s="825">
        <v>2488.0424149999999</v>
      </c>
      <c r="M13" s="826">
        <v>2150</v>
      </c>
      <c r="N13" s="827">
        <v>2399.9699999999998</v>
      </c>
    </row>
    <row r="14" spans="1:14" x14ac:dyDescent="0.3">
      <c r="A14" s="18" t="s">
        <v>78</v>
      </c>
      <c r="B14" s="19" t="s">
        <v>79</v>
      </c>
      <c r="C14" s="818">
        <v>4</v>
      </c>
      <c r="D14" s="818">
        <v>1</v>
      </c>
      <c r="E14" s="821">
        <v>0.86</v>
      </c>
      <c r="F14" s="819">
        <v>1.41</v>
      </c>
      <c r="G14" s="822">
        <v>12.14335</v>
      </c>
      <c r="H14" s="823">
        <v>1.7713000000000001</v>
      </c>
      <c r="I14" s="824">
        <v>9.26</v>
      </c>
      <c r="J14" s="817">
        <v>8.1677999999999997</v>
      </c>
      <c r="K14" s="822">
        <v>12.14335</v>
      </c>
      <c r="L14" s="825">
        <v>11.279</v>
      </c>
      <c r="M14" s="826">
        <v>9</v>
      </c>
      <c r="N14" s="827">
        <v>10.81005</v>
      </c>
    </row>
    <row r="15" spans="1:14" x14ac:dyDescent="0.3">
      <c r="A15" s="18">
        <v>10</v>
      </c>
      <c r="B15" s="19" t="s">
        <v>80</v>
      </c>
      <c r="C15" s="818">
        <v>693325</v>
      </c>
      <c r="D15" s="818">
        <v>2127450</v>
      </c>
      <c r="E15" s="821">
        <v>1752571.48</v>
      </c>
      <c r="F15" s="819">
        <v>1353913.64</v>
      </c>
      <c r="G15" s="822">
        <v>1204734.78</v>
      </c>
      <c r="H15" s="823">
        <v>1763469.577</v>
      </c>
      <c r="I15" s="824">
        <v>1229540.57</v>
      </c>
      <c r="J15" s="817">
        <v>1786951.6910000001</v>
      </c>
      <c r="K15" s="822">
        <v>1204734.78</v>
      </c>
      <c r="L15" s="825">
        <v>616445.32700000005</v>
      </c>
      <c r="M15" s="826">
        <v>151220</v>
      </c>
      <c r="N15" s="827">
        <v>59289.273999999998</v>
      </c>
    </row>
    <row r="16" spans="1:14" ht="27" x14ac:dyDescent="0.3">
      <c r="A16" s="18">
        <v>11</v>
      </c>
      <c r="B16" s="19" t="s">
        <v>81</v>
      </c>
      <c r="C16" s="818">
        <v>2663</v>
      </c>
      <c r="D16" s="818">
        <v>2019</v>
      </c>
      <c r="E16" s="821">
        <v>1565.14</v>
      </c>
      <c r="F16" s="819">
        <v>948.43</v>
      </c>
      <c r="G16" s="822">
        <v>2944.66</v>
      </c>
      <c r="H16" s="823">
        <v>1730.2</v>
      </c>
      <c r="I16" s="824">
        <v>1900.68</v>
      </c>
      <c r="J16" s="817">
        <v>2442.2199999999998</v>
      </c>
      <c r="K16" s="822">
        <v>2944.66</v>
      </c>
      <c r="L16" s="825">
        <v>2993.07</v>
      </c>
      <c r="M16" s="826">
        <v>3231</v>
      </c>
      <c r="N16" s="827">
        <v>3389.71</v>
      </c>
    </row>
    <row r="17" spans="1:14" ht="27" x14ac:dyDescent="0.3">
      <c r="A17" s="18">
        <v>12</v>
      </c>
      <c r="B17" s="19" t="s">
        <v>82</v>
      </c>
      <c r="C17" s="818">
        <v>92082</v>
      </c>
      <c r="D17" s="818">
        <v>77701</v>
      </c>
      <c r="E17" s="821">
        <v>153689.04999999999</v>
      </c>
      <c r="F17" s="819">
        <v>122723.22</v>
      </c>
      <c r="G17" s="822">
        <v>149931.9546</v>
      </c>
      <c r="H17" s="823">
        <v>136594.86288</v>
      </c>
      <c r="I17" s="824">
        <v>138962.75</v>
      </c>
      <c r="J17" s="817">
        <v>155266.4914</v>
      </c>
      <c r="K17" s="822">
        <v>149931.9546</v>
      </c>
      <c r="L17" s="825">
        <v>179197.37805999999</v>
      </c>
      <c r="M17" s="826">
        <v>108580</v>
      </c>
      <c r="N17" s="827">
        <v>119896.450058</v>
      </c>
    </row>
    <row r="18" spans="1:14" ht="27" x14ac:dyDescent="0.3">
      <c r="A18" s="18">
        <v>13</v>
      </c>
      <c r="B18" s="19" t="s">
        <v>83</v>
      </c>
      <c r="C18" s="818">
        <v>0</v>
      </c>
      <c r="D18" s="818">
        <v>0</v>
      </c>
      <c r="E18" s="828">
        <v>0</v>
      </c>
      <c r="F18" s="820">
        <v>0</v>
      </c>
      <c r="G18" s="822">
        <v>0</v>
      </c>
      <c r="H18" s="823"/>
      <c r="I18" s="824">
        <v>0</v>
      </c>
      <c r="J18" s="817">
        <v>0</v>
      </c>
      <c r="K18" s="822">
        <v>0</v>
      </c>
      <c r="L18" s="825">
        <v>0</v>
      </c>
      <c r="M18" s="815" t="s">
        <v>154</v>
      </c>
      <c r="N18" s="827">
        <v>0</v>
      </c>
    </row>
    <row r="19" spans="1:14" ht="27" x14ac:dyDescent="0.3">
      <c r="A19" s="18">
        <v>14</v>
      </c>
      <c r="B19" s="19" t="s">
        <v>84</v>
      </c>
      <c r="C19" s="818">
        <v>0</v>
      </c>
      <c r="D19" s="818">
        <v>0</v>
      </c>
      <c r="E19" s="828">
        <v>0</v>
      </c>
      <c r="F19" s="820">
        <v>0</v>
      </c>
      <c r="G19" s="822">
        <v>0</v>
      </c>
      <c r="H19" s="823"/>
      <c r="I19" s="824">
        <v>0</v>
      </c>
      <c r="J19" s="817">
        <v>0</v>
      </c>
      <c r="K19" s="822">
        <v>0</v>
      </c>
      <c r="L19" s="825">
        <v>0</v>
      </c>
      <c r="M19" s="815" t="s">
        <v>154</v>
      </c>
      <c r="N19" s="827">
        <v>0</v>
      </c>
    </row>
    <row r="20" spans="1:14" ht="27" x14ac:dyDescent="0.3">
      <c r="A20" s="18">
        <v>15</v>
      </c>
      <c r="B20" s="19" t="s">
        <v>85</v>
      </c>
      <c r="C20" s="818">
        <v>66400</v>
      </c>
      <c r="D20" s="818">
        <v>73543</v>
      </c>
      <c r="E20" s="821">
        <v>57532.88</v>
      </c>
      <c r="F20" s="819">
        <v>49911.12</v>
      </c>
      <c r="G20" s="822">
        <v>97135.464099999997</v>
      </c>
      <c r="H20" s="823">
        <v>96395.442750000002</v>
      </c>
      <c r="I20" s="824">
        <v>99820.64</v>
      </c>
      <c r="J20" s="817">
        <v>94996.161300000007</v>
      </c>
      <c r="K20" s="822">
        <v>97135.464099999997</v>
      </c>
      <c r="L20" s="825">
        <v>100163.5043</v>
      </c>
      <c r="M20" s="826">
        <v>103906</v>
      </c>
      <c r="N20" s="827">
        <v>111920.4924</v>
      </c>
    </row>
    <row r="21" spans="1:14" x14ac:dyDescent="0.3">
      <c r="A21" s="18">
        <v>16</v>
      </c>
      <c r="B21" s="19" t="s">
        <v>86</v>
      </c>
      <c r="C21" s="818">
        <v>70208</v>
      </c>
      <c r="D21" s="818">
        <v>45295</v>
      </c>
      <c r="E21" s="821">
        <v>35513.769999999997</v>
      </c>
      <c r="F21" s="819">
        <v>36093.35</v>
      </c>
      <c r="G21" s="822">
        <v>44575.117309000001</v>
      </c>
      <c r="H21" s="823">
        <v>34655.703379999999</v>
      </c>
      <c r="I21" s="824">
        <v>29144.68</v>
      </c>
      <c r="J21" s="817">
        <v>26816.93563</v>
      </c>
      <c r="K21" s="822">
        <v>44575.117309000001</v>
      </c>
      <c r="L21" s="825">
        <v>44607.101470000001</v>
      </c>
      <c r="M21" s="826">
        <v>33273</v>
      </c>
      <c r="N21" s="827">
        <v>50104.785212000003</v>
      </c>
    </row>
    <row r="22" spans="1:14" ht="27" x14ac:dyDescent="0.3">
      <c r="A22" s="18">
        <v>17</v>
      </c>
      <c r="B22" s="19" t="s">
        <v>87</v>
      </c>
      <c r="C22" s="818">
        <v>600767</v>
      </c>
      <c r="D22" s="818">
        <v>491752</v>
      </c>
      <c r="E22" s="821">
        <v>396486.44</v>
      </c>
      <c r="F22" s="819">
        <v>434721.4</v>
      </c>
      <c r="G22" s="822">
        <v>502907.92442</v>
      </c>
      <c r="H22" s="823">
        <v>559151.94062000001</v>
      </c>
      <c r="I22" s="824">
        <v>450134.67</v>
      </c>
      <c r="J22" s="817">
        <v>466920.69705000002</v>
      </c>
      <c r="K22" s="822">
        <v>502907.92442</v>
      </c>
      <c r="L22" s="825">
        <v>571412.71469000005</v>
      </c>
      <c r="M22" s="826">
        <v>620787</v>
      </c>
      <c r="N22" s="827">
        <v>766918.61163900001</v>
      </c>
    </row>
    <row r="23" spans="1:14" ht="40.200000000000003" x14ac:dyDescent="0.3">
      <c r="A23" s="18">
        <v>18</v>
      </c>
      <c r="B23" s="19" t="s">
        <v>88</v>
      </c>
      <c r="C23" s="818">
        <v>1</v>
      </c>
      <c r="D23" s="818">
        <v>1</v>
      </c>
      <c r="E23" s="821">
        <v>3.03</v>
      </c>
      <c r="F23" s="819">
        <v>2.2799999999999998</v>
      </c>
      <c r="G23" s="822">
        <v>11.58685</v>
      </c>
      <c r="H23" s="823">
        <v>5.4252900000000004</v>
      </c>
      <c r="I23" s="824">
        <v>5.92</v>
      </c>
      <c r="J23" s="817">
        <v>11.815250000000001</v>
      </c>
      <c r="K23" s="822">
        <v>11.58685</v>
      </c>
      <c r="L23" s="825">
        <v>12.7524</v>
      </c>
      <c r="M23" s="826">
        <v>14</v>
      </c>
      <c r="N23" s="827">
        <v>13.85735</v>
      </c>
    </row>
    <row r="24" spans="1:14" ht="40.200000000000003" x14ac:dyDescent="0.3">
      <c r="A24" s="18">
        <v>19</v>
      </c>
      <c r="B24" s="19" t="s">
        <v>89</v>
      </c>
      <c r="C24" s="818">
        <v>129845</v>
      </c>
      <c r="D24" s="818">
        <v>141158</v>
      </c>
      <c r="E24" s="821">
        <v>149324.66</v>
      </c>
      <c r="F24" s="819">
        <v>174295.46</v>
      </c>
      <c r="G24" s="822">
        <v>254064.97377000001</v>
      </c>
      <c r="H24" s="823">
        <v>193038.63623</v>
      </c>
      <c r="I24" s="824">
        <v>182834.9</v>
      </c>
      <c r="J24" s="817">
        <v>207526.14765999999</v>
      </c>
      <c r="K24" s="822">
        <v>254064.97377000001</v>
      </c>
      <c r="L24" s="825">
        <v>274429.10181999998</v>
      </c>
      <c r="M24" s="826">
        <v>257993</v>
      </c>
      <c r="N24" s="827">
        <v>268420.39953</v>
      </c>
    </row>
    <row r="25" spans="1:14" ht="40.200000000000003" x14ac:dyDescent="0.3">
      <c r="A25" s="18">
        <v>20</v>
      </c>
      <c r="B25" s="19" t="s">
        <v>90</v>
      </c>
      <c r="C25" s="818">
        <v>305698</v>
      </c>
      <c r="D25" s="818">
        <v>393109</v>
      </c>
      <c r="E25" s="821">
        <v>257026.52</v>
      </c>
      <c r="F25" s="819">
        <v>284472.2</v>
      </c>
      <c r="G25" s="822">
        <v>643895.09996999998</v>
      </c>
      <c r="H25" s="823">
        <v>651545.70496999996</v>
      </c>
      <c r="I25" s="824">
        <v>678750</v>
      </c>
      <c r="J25" s="817">
        <v>799583.65827899997</v>
      </c>
      <c r="K25" s="822">
        <v>643895.09996999998</v>
      </c>
      <c r="L25" s="825">
        <v>633355.24415200006</v>
      </c>
      <c r="M25" s="826">
        <v>620785</v>
      </c>
      <c r="N25" s="827">
        <v>611764.26955199998</v>
      </c>
    </row>
    <row r="26" spans="1:14" x14ac:dyDescent="0.3">
      <c r="A26" s="1023" t="s">
        <v>34</v>
      </c>
      <c r="B26" s="1024"/>
      <c r="C26" s="814">
        <f>SUM(C6:C25)</f>
        <v>2777794</v>
      </c>
      <c r="D26" s="814">
        <f t="shared" ref="D26:M26" si="0">SUM(D6:D25)</f>
        <v>4189979.88</v>
      </c>
      <c r="E26" s="814">
        <f t="shared" si="0"/>
        <v>3661710.9199999995</v>
      </c>
      <c r="F26" s="814">
        <f t="shared" si="0"/>
        <v>3236928.16</v>
      </c>
      <c r="G26" s="814">
        <f t="shared" si="0"/>
        <v>3716720.7227190002</v>
      </c>
      <c r="H26" s="814">
        <f t="shared" si="0"/>
        <v>4251434.5024899999</v>
      </c>
      <c r="I26" s="814">
        <f t="shared" si="0"/>
        <v>3616293.08</v>
      </c>
      <c r="J26" s="814">
        <f t="shared" si="0"/>
        <v>4333862.1789740007</v>
      </c>
      <c r="K26" s="814">
        <f t="shared" si="0"/>
        <v>3716720.7227190002</v>
      </c>
      <c r="L26" s="814">
        <f t="shared" si="0"/>
        <v>3212758.3773070006</v>
      </c>
      <c r="M26" s="814">
        <f t="shared" si="0"/>
        <v>2700918</v>
      </c>
      <c r="N26" s="816">
        <f>SUM(N6:N25)</f>
        <v>2872155.5946909995</v>
      </c>
    </row>
    <row r="27" spans="1:14" x14ac:dyDescent="0.3">
      <c r="A27" s="7"/>
      <c r="B27" s="7"/>
      <c r="C27" s="17"/>
    </row>
    <row r="28" spans="1:14" x14ac:dyDescent="0.3">
      <c r="A28" s="20" t="s">
        <v>854</v>
      </c>
      <c r="B28" s="7"/>
      <c r="C28" s="17"/>
    </row>
  </sheetData>
  <mergeCells count="4">
    <mergeCell ref="A4:B4"/>
    <mergeCell ref="A26:B26"/>
    <mergeCell ref="C4:M4"/>
    <mergeCell ref="A5:B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0"/>
  <sheetViews>
    <sheetView showGridLines="0" workbookViewId="0">
      <selection activeCell="A3" sqref="A3"/>
    </sheetView>
  </sheetViews>
  <sheetFormatPr baseColWidth="10" defaultRowHeight="14.4" x14ac:dyDescent="0.3"/>
  <cols>
    <col min="2" max="2" width="59.88671875" customWidth="1"/>
    <col min="7" max="7" width="15.5546875" customWidth="1"/>
    <col min="8" max="8" width="13.6640625" customWidth="1"/>
    <col min="10" max="10" width="15.109375" customWidth="1"/>
    <col min="11" max="11" width="14.88671875" customWidth="1"/>
    <col min="12" max="12" width="14.109375" customWidth="1"/>
  </cols>
  <sheetData>
    <row r="2" spans="1:14" x14ac:dyDescent="0.3">
      <c r="A2" s="21" t="s">
        <v>859</v>
      </c>
      <c r="B2" s="7"/>
      <c r="C2" s="4"/>
    </row>
    <row r="3" spans="1:14" x14ac:dyDescent="0.3">
      <c r="A3" s="7"/>
      <c r="B3" s="6"/>
      <c r="C3" s="6"/>
    </row>
    <row r="5" spans="1:14" ht="15" customHeight="1" x14ac:dyDescent="0.3">
      <c r="A5" s="1029" t="s">
        <v>60</v>
      </c>
      <c r="B5" s="1029"/>
      <c r="C5" s="1031" t="s">
        <v>91</v>
      </c>
      <c r="D5" s="1031"/>
      <c r="E5" s="1031"/>
      <c r="F5" s="1031"/>
      <c r="G5" s="1031"/>
      <c r="H5" s="1031"/>
      <c r="I5" s="1031"/>
      <c r="J5" s="1031"/>
      <c r="K5" s="1031"/>
      <c r="L5" s="1031"/>
      <c r="M5" s="1031"/>
      <c r="N5" s="1031"/>
    </row>
    <row r="6" spans="1:14" s="836" customFormat="1" x14ac:dyDescent="0.3">
      <c r="A6" s="251"/>
      <c r="B6" s="251"/>
      <c r="C6" s="837">
        <v>2010</v>
      </c>
      <c r="D6" s="838">
        <v>2011</v>
      </c>
      <c r="E6" s="837">
        <v>2012</v>
      </c>
      <c r="F6" s="838">
        <v>2013</v>
      </c>
      <c r="G6" s="837">
        <v>2014</v>
      </c>
      <c r="H6" s="838">
        <v>2015</v>
      </c>
      <c r="I6" s="837">
        <v>2016</v>
      </c>
      <c r="J6" s="838">
        <v>2017</v>
      </c>
      <c r="K6" s="837">
        <v>2018</v>
      </c>
      <c r="L6" s="838">
        <v>2019</v>
      </c>
      <c r="M6" s="837">
        <v>2020</v>
      </c>
      <c r="N6" s="838">
        <v>2021</v>
      </c>
    </row>
    <row r="7" spans="1:14" ht="27" x14ac:dyDescent="0.3">
      <c r="A7" s="831" t="s">
        <v>62</v>
      </c>
      <c r="B7" s="832" t="s">
        <v>63</v>
      </c>
      <c r="C7" s="833">
        <v>0</v>
      </c>
      <c r="D7" s="840">
        <v>0</v>
      </c>
      <c r="E7" s="834">
        <v>0</v>
      </c>
      <c r="F7" s="835">
        <v>0</v>
      </c>
      <c r="G7" s="841">
        <v>0</v>
      </c>
      <c r="H7" s="842"/>
      <c r="I7" s="843">
        <v>0</v>
      </c>
      <c r="J7" s="844">
        <v>0</v>
      </c>
      <c r="K7" s="841">
        <v>0</v>
      </c>
      <c r="L7" s="845">
        <v>0</v>
      </c>
      <c r="M7" s="845"/>
      <c r="N7" s="846">
        <v>0</v>
      </c>
    </row>
    <row r="8" spans="1:14" ht="27" x14ac:dyDescent="0.3">
      <c r="A8" s="227" t="s">
        <v>64</v>
      </c>
      <c r="B8" s="228" t="s">
        <v>65</v>
      </c>
      <c r="C8" s="231">
        <v>4</v>
      </c>
      <c r="D8" s="847">
        <v>21</v>
      </c>
      <c r="E8" s="229">
        <v>16.835999999999999</v>
      </c>
      <c r="F8" s="230">
        <v>1.9239999999999999</v>
      </c>
      <c r="G8" s="848">
        <v>2.496</v>
      </c>
      <c r="H8" s="849">
        <v>2.3820000000000001</v>
      </c>
      <c r="I8" s="850">
        <v>7.734</v>
      </c>
      <c r="J8" s="851">
        <v>7.9089999999999998</v>
      </c>
      <c r="K8" s="848">
        <v>2.496</v>
      </c>
      <c r="L8" s="852">
        <v>3.08</v>
      </c>
      <c r="M8" s="852">
        <v>1</v>
      </c>
      <c r="N8" s="846">
        <v>6.36</v>
      </c>
    </row>
    <row r="9" spans="1:14" ht="27" x14ac:dyDescent="0.3">
      <c r="A9" s="227" t="s">
        <v>66</v>
      </c>
      <c r="B9" s="228" t="s">
        <v>67</v>
      </c>
      <c r="C9" s="231">
        <v>2</v>
      </c>
      <c r="D9" s="847">
        <v>5</v>
      </c>
      <c r="E9" s="229">
        <v>0</v>
      </c>
      <c r="F9" s="230">
        <v>1.62</v>
      </c>
      <c r="G9" s="848">
        <v>7.5970000000000004</v>
      </c>
      <c r="H9" s="849">
        <v>6.5439999999999996</v>
      </c>
      <c r="I9" s="850">
        <v>3.133</v>
      </c>
      <c r="J9" s="851">
        <v>2.79</v>
      </c>
      <c r="K9" s="848">
        <v>7.5970000000000004</v>
      </c>
      <c r="L9" s="852">
        <v>4.9790000000000001</v>
      </c>
      <c r="M9" s="852"/>
      <c r="N9" s="846">
        <v>5.09</v>
      </c>
    </row>
    <row r="10" spans="1:14" x14ac:dyDescent="0.3">
      <c r="A10" s="227" t="s">
        <v>68</v>
      </c>
      <c r="B10" s="228" t="s">
        <v>69</v>
      </c>
      <c r="C10" s="231">
        <v>4</v>
      </c>
      <c r="D10" s="847">
        <v>0</v>
      </c>
      <c r="E10" s="229">
        <v>0</v>
      </c>
      <c r="F10" s="230">
        <v>0</v>
      </c>
      <c r="G10" s="848">
        <v>0</v>
      </c>
      <c r="H10" s="853"/>
      <c r="I10" s="850">
        <v>0</v>
      </c>
      <c r="J10" s="851">
        <v>0</v>
      </c>
      <c r="K10" s="848">
        <v>0</v>
      </c>
      <c r="L10" s="852">
        <v>0</v>
      </c>
      <c r="M10" s="852"/>
      <c r="N10" s="846">
        <v>0</v>
      </c>
    </row>
    <row r="11" spans="1:14" ht="27" x14ac:dyDescent="0.3">
      <c r="A11" s="227" t="s">
        <v>70</v>
      </c>
      <c r="B11" s="228" t="s">
        <v>71</v>
      </c>
      <c r="C11" s="231">
        <v>67</v>
      </c>
      <c r="D11" s="847">
        <v>1</v>
      </c>
      <c r="E11" s="229">
        <v>13.26</v>
      </c>
      <c r="F11" s="230">
        <v>0.05</v>
      </c>
      <c r="G11" s="848">
        <v>0</v>
      </c>
      <c r="H11" s="849">
        <v>1.462</v>
      </c>
      <c r="I11" s="850">
        <v>0.71499999999999997</v>
      </c>
      <c r="J11" s="851">
        <v>8.6219999999999999</v>
      </c>
      <c r="K11" s="848">
        <v>0</v>
      </c>
      <c r="L11" s="852">
        <v>8.8940000000000001</v>
      </c>
      <c r="M11" s="852">
        <v>2</v>
      </c>
      <c r="N11" s="846">
        <v>0.42</v>
      </c>
    </row>
    <row r="12" spans="1:14" x14ac:dyDescent="0.3">
      <c r="A12" s="227" t="s">
        <v>72</v>
      </c>
      <c r="B12" s="228" t="s">
        <v>73</v>
      </c>
      <c r="C12" s="231">
        <v>4060</v>
      </c>
      <c r="D12" s="847">
        <v>7976</v>
      </c>
      <c r="E12" s="229">
        <v>4000.1260999999995</v>
      </c>
      <c r="F12" s="230">
        <v>4738.1299000000008</v>
      </c>
      <c r="G12" s="848">
        <v>3448.3647999999998</v>
      </c>
      <c r="H12" s="849">
        <v>9266.8541999999998</v>
      </c>
      <c r="I12" s="850">
        <v>5223.7814200000003</v>
      </c>
      <c r="J12" s="851">
        <v>4118.4607999999998</v>
      </c>
      <c r="K12" s="848">
        <v>3448.3647999999998</v>
      </c>
      <c r="L12" s="852">
        <v>3205.8752999999997</v>
      </c>
      <c r="M12" s="852">
        <v>3974</v>
      </c>
      <c r="N12" s="846">
        <v>3957.04007</v>
      </c>
    </row>
    <row r="13" spans="1:14" x14ac:dyDescent="0.3">
      <c r="A13" s="227" t="s">
        <v>74</v>
      </c>
      <c r="B13" s="228" t="s">
        <v>75</v>
      </c>
      <c r="C13" s="231">
        <v>2572</v>
      </c>
      <c r="D13" s="847">
        <v>3108</v>
      </c>
      <c r="E13" s="229">
        <v>2864.4640300000001</v>
      </c>
      <c r="F13" s="230">
        <v>2992.7841699999999</v>
      </c>
      <c r="G13" s="848">
        <v>8397.5532200000016</v>
      </c>
      <c r="H13" s="849">
        <v>3236.3811600000004</v>
      </c>
      <c r="I13" s="850">
        <v>6667.1531999999997</v>
      </c>
      <c r="J13" s="851">
        <v>7256.3444399999998</v>
      </c>
      <c r="K13" s="848">
        <v>8397.5532200000016</v>
      </c>
      <c r="L13" s="852">
        <v>9649.1089590000011</v>
      </c>
      <c r="M13" s="852">
        <v>11988</v>
      </c>
      <c r="N13" s="846">
        <v>12936.063768</v>
      </c>
    </row>
    <row r="14" spans="1:14" ht="40.200000000000003" x14ac:dyDescent="0.3">
      <c r="A14" s="227" t="s">
        <v>76</v>
      </c>
      <c r="B14" s="228" t="s">
        <v>77</v>
      </c>
      <c r="C14" s="231">
        <v>2531</v>
      </c>
      <c r="D14" s="847">
        <v>2639</v>
      </c>
      <c r="E14" s="229">
        <v>2291.24809</v>
      </c>
      <c r="F14" s="230">
        <v>2499.8406500000001</v>
      </c>
      <c r="G14" s="848">
        <v>3666.4090000000001</v>
      </c>
      <c r="H14" s="849">
        <v>2982.6848500000001</v>
      </c>
      <c r="I14" s="850">
        <v>2996.9608800000001</v>
      </c>
      <c r="J14" s="851">
        <v>3854.7435</v>
      </c>
      <c r="K14" s="848">
        <v>3666.4090000000001</v>
      </c>
      <c r="L14" s="852">
        <v>3814.9629399999999</v>
      </c>
      <c r="M14" s="852">
        <v>3959</v>
      </c>
      <c r="N14" s="846">
        <v>3521.3166999999999</v>
      </c>
    </row>
    <row r="15" spans="1:14" x14ac:dyDescent="0.3">
      <c r="A15" s="227" t="s">
        <v>78</v>
      </c>
      <c r="B15" s="228" t="s">
        <v>79</v>
      </c>
      <c r="C15" s="231">
        <v>103</v>
      </c>
      <c r="D15" s="847">
        <v>89</v>
      </c>
      <c r="E15" s="229">
        <v>73.546689999999998</v>
      </c>
      <c r="F15" s="230">
        <v>62.409279999999995</v>
      </c>
      <c r="G15" s="848">
        <v>78.910529999999994</v>
      </c>
      <c r="H15" s="849">
        <v>85.802890000000005</v>
      </c>
      <c r="I15" s="850">
        <v>67.839799999999997</v>
      </c>
      <c r="J15" s="851">
        <v>77.716239999999999</v>
      </c>
      <c r="K15" s="848">
        <v>78.910529999999994</v>
      </c>
      <c r="L15" s="852">
        <v>93.589839999999995</v>
      </c>
      <c r="M15" s="852">
        <v>58</v>
      </c>
      <c r="N15" s="846">
        <v>68.061299999999989</v>
      </c>
    </row>
    <row r="16" spans="1:14" x14ac:dyDescent="0.3">
      <c r="A16" s="227">
        <v>10</v>
      </c>
      <c r="B16" s="228" t="s">
        <v>80</v>
      </c>
      <c r="C16" s="231">
        <v>18209</v>
      </c>
      <c r="D16" s="847">
        <v>17095</v>
      </c>
      <c r="E16" s="229">
        <v>26686</v>
      </c>
      <c r="F16" s="230">
        <v>27116</v>
      </c>
      <c r="G16" s="848">
        <v>22006.892</v>
      </c>
      <c r="H16" s="849">
        <v>31309.2235</v>
      </c>
      <c r="I16" s="850">
        <v>36236.118000000002</v>
      </c>
      <c r="J16" s="851">
        <v>24623.377</v>
      </c>
      <c r="K16" s="848">
        <v>22006.892</v>
      </c>
      <c r="L16" s="852">
        <v>26131.049320000002</v>
      </c>
      <c r="M16" s="852">
        <v>23665</v>
      </c>
      <c r="N16" s="846">
        <v>28298.513999999999</v>
      </c>
    </row>
    <row r="17" spans="1:14" ht="27" x14ac:dyDescent="0.3">
      <c r="A17" s="227">
        <v>11</v>
      </c>
      <c r="B17" s="228" t="s">
        <v>81</v>
      </c>
      <c r="C17" s="231">
        <v>666</v>
      </c>
      <c r="D17" s="847">
        <v>712</v>
      </c>
      <c r="E17" s="229">
        <v>441.05099999999999</v>
      </c>
      <c r="F17" s="230">
        <v>464.47750000000002</v>
      </c>
      <c r="G17" s="848">
        <v>1155.749</v>
      </c>
      <c r="H17" s="849">
        <v>699.88300000000004</v>
      </c>
      <c r="I17" s="850">
        <v>736.90700100000004</v>
      </c>
      <c r="J17" s="851">
        <v>526.38800000000003</v>
      </c>
      <c r="K17" s="848">
        <v>1155.749</v>
      </c>
      <c r="L17" s="852">
        <v>1324.7059999999999</v>
      </c>
      <c r="M17" s="852">
        <v>1095</v>
      </c>
      <c r="N17" s="846">
        <v>1671.453</v>
      </c>
    </row>
    <row r="18" spans="1:14" ht="27" x14ac:dyDescent="0.3">
      <c r="A18" s="227">
        <v>12</v>
      </c>
      <c r="B18" s="228" t="s">
        <v>82</v>
      </c>
      <c r="C18" s="231">
        <v>1722</v>
      </c>
      <c r="D18" s="847">
        <v>1536</v>
      </c>
      <c r="E18" s="229">
        <v>1379.174</v>
      </c>
      <c r="F18" s="230">
        <v>1506.4770000000001</v>
      </c>
      <c r="G18" s="848">
        <v>2289.252</v>
      </c>
      <c r="H18" s="849">
        <v>1918.79701</v>
      </c>
      <c r="I18" s="850">
        <v>1776.318</v>
      </c>
      <c r="J18" s="851">
        <v>2235.3319999999999</v>
      </c>
      <c r="K18" s="848">
        <v>2289.252</v>
      </c>
      <c r="L18" s="852">
        <v>2800.337</v>
      </c>
      <c r="M18" s="852">
        <v>2314</v>
      </c>
      <c r="N18" s="846">
        <v>2526.4096600000003</v>
      </c>
    </row>
    <row r="19" spans="1:14" ht="27" x14ac:dyDescent="0.3">
      <c r="A19" s="227">
        <v>13</v>
      </c>
      <c r="B19" s="228" t="s">
        <v>83</v>
      </c>
      <c r="C19" s="231">
        <v>8254</v>
      </c>
      <c r="D19" s="847">
        <v>7547</v>
      </c>
      <c r="E19" s="229">
        <v>6704.7852499999999</v>
      </c>
      <c r="F19" s="230">
        <v>6473.1778000000004</v>
      </c>
      <c r="G19" s="848">
        <v>8718.3671399999985</v>
      </c>
      <c r="H19" s="849">
        <v>6576.9635900000003</v>
      </c>
      <c r="I19" s="850">
        <v>6524.4007999999994</v>
      </c>
      <c r="J19" s="851">
        <v>7251.9424300000001</v>
      </c>
      <c r="K19" s="848">
        <v>8718.3671399999985</v>
      </c>
      <c r="L19" s="852">
        <v>7914.8543500000005</v>
      </c>
      <c r="M19" s="852">
        <v>7485</v>
      </c>
      <c r="N19" s="846">
        <v>7529.3751000000002</v>
      </c>
    </row>
    <row r="20" spans="1:14" ht="27" x14ac:dyDescent="0.3">
      <c r="A20" s="227">
        <v>14</v>
      </c>
      <c r="B20" s="228" t="s">
        <v>84</v>
      </c>
      <c r="C20" s="231">
        <v>1207</v>
      </c>
      <c r="D20" s="847">
        <v>727</v>
      </c>
      <c r="E20" s="229">
        <v>775.3614</v>
      </c>
      <c r="F20" s="230">
        <v>937.43399999999997</v>
      </c>
      <c r="G20" s="848">
        <v>904.072</v>
      </c>
      <c r="H20" s="849">
        <v>992.60619999999994</v>
      </c>
      <c r="I20" s="850">
        <v>880.36709999999994</v>
      </c>
      <c r="J20" s="851">
        <v>1015.7055</v>
      </c>
      <c r="K20" s="848">
        <v>904.072</v>
      </c>
      <c r="L20" s="852">
        <v>926.35349999999994</v>
      </c>
      <c r="M20" s="852">
        <v>731</v>
      </c>
      <c r="N20" s="846">
        <v>852.40811999999983</v>
      </c>
    </row>
    <row r="21" spans="1:14" ht="27" x14ac:dyDescent="0.3">
      <c r="A21" s="227">
        <v>15</v>
      </c>
      <c r="B21" s="228" t="s">
        <v>85</v>
      </c>
      <c r="C21" s="231">
        <v>3283</v>
      </c>
      <c r="D21" s="847">
        <v>3708</v>
      </c>
      <c r="E21" s="229">
        <v>3175.9541509999999</v>
      </c>
      <c r="F21" s="230">
        <v>3132.4929929999998</v>
      </c>
      <c r="G21" s="848">
        <v>4462.8530499999997</v>
      </c>
      <c r="H21" s="849">
        <v>3599.8612499999999</v>
      </c>
      <c r="I21" s="850">
        <v>3884.0881800000002</v>
      </c>
      <c r="J21" s="851">
        <v>4262.0347700000002</v>
      </c>
      <c r="K21" s="848">
        <v>4462.8530499999997</v>
      </c>
      <c r="L21" s="852">
        <v>5183.0571100000006</v>
      </c>
      <c r="M21" s="852">
        <v>4869</v>
      </c>
      <c r="N21" s="846">
        <v>4994.4280299999991</v>
      </c>
    </row>
    <row r="22" spans="1:14" x14ac:dyDescent="0.3">
      <c r="A22" s="227">
        <v>16</v>
      </c>
      <c r="B22" s="228" t="s">
        <v>86</v>
      </c>
      <c r="C22" s="231">
        <v>14353</v>
      </c>
      <c r="D22" s="847">
        <v>11210</v>
      </c>
      <c r="E22" s="229">
        <v>9017.1260300000013</v>
      </c>
      <c r="F22" s="230">
        <v>8871.4572860000007</v>
      </c>
      <c r="G22" s="848">
        <v>15903.0425</v>
      </c>
      <c r="H22" s="849">
        <v>10900.122160000001</v>
      </c>
      <c r="I22" s="850">
        <v>9295.5945299999985</v>
      </c>
      <c r="J22" s="851">
        <v>12183.245859000001</v>
      </c>
      <c r="K22" s="848">
        <v>15903.0425</v>
      </c>
      <c r="L22" s="852">
        <v>15945.781588</v>
      </c>
      <c r="M22" s="852">
        <v>17951</v>
      </c>
      <c r="N22" s="846">
        <v>18065.688589999998</v>
      </c>
    </row>
    <row r="23" spans="1:14" ht="27" x14ac:dyDescent="0.3">
      <c r="A23" s="227">
        <v>17</v>
      </c>
      <c r="B23" s="228" t="s">
        <v>87</v>
      </c>
      <c r="C23" s="231">
        <v>3302</v>
      </c>
      <c r="D23" s="847">
        <v>1741</v>
      </c>
      <c r="E23" s="229">
        <v>1540.847</v>
      </c>
      <c r="F23" s="230">
        <v>1126.348</v>
      </c>
      <c r="G23" s="848">
        <v>3254.8566000000001</v>
      </c>
      <c r="H23" s="849">
        <v>3387.9879999999998</v>
      </c>
      <c r="I23" s="850">
        <v>2515.6120000000001</v>
      </c>
      <c r="J23" s="851">
        <v>4723.7669999999998</v>
      </c>
      <c r="K23" s="848">
        <v>3254.8566000000001</v>
      </c>
      <c r="L23" s="852">
        <v>4454.2734999999993</v>
      </c>
      <c r="M23" s="852">
        <v>3312</v>
      </c>
      <c r="N23" s="846">
        <v>11272.755999999999</v>
      </c>
    </row>
    <row r="24" spans="1:14" ht="40.200000000000003" x14ac:dyDescent="0.3">
      <c r="A24" s="227">
        <v>18</v>
      </c>
      <c r="B24" s="228" t="s">
        <v>88</v>
      </c>
      <c r="C24" s="231">
        <v>1672</v>
      </c>
      <c r="D24" s="847">
        <v>1413</v>
      </c>
      <c r="E24" s="229">
        <v>1322.6069620000001</v>
      </c>
      <c r="F24" s="230">
        <v>1368.71848</v>
      </c>
      <c r="G24" s="848">
        <v>1231.95642</v>
      </c>
      <c r="H24" s="849">
        <v>1234.9150199999999</v>
      </c>
      <c r="I24" s="850">
        <v>1277.2168300000001</v>
      </c>
      <c r="J24" s="851">
        <v>1321.8083399999998</v>
      </c>
      <c r="K24" s="848">
        <v>1231.95642</v>
      </c>
      <c r="L24" s="852">
        <v>1241.8160740000001</v>
      </c>
      <c r="M24" s="852">
        <v>2034</v>
      </c>
      <c r="N24" s="846">
        <v>1639.421934</v>
      </c>
    </row>
    <row r="25" spans="1:14" ht="53.4" x14ac:dyDescent="0.3">
      <c r="A25" s="227">
        <v>19</v>
      </c>
      <c r="B25" s="228" t="s">
        <v>89</v>
      </c>
      <c r="C25" s="231">
        <v>7107</v>
      </c>
      <c r="D25" s="847">
        <v>6778</v>
      </c>
      <c r="E25" s="229">
        <v>6567.93</v>
      </c>
      <c r="F25" s="230">
        <v>5697.36</v>
      </c>
      <c r="G25" s="848">
        <v>6930.6509999999998</v>
      </c>
      <c r="H25" s="849">
        <v>5577.3890000000001</v>
      </c>
      <c r="I25" s="850">
        <v>7186.1580000000004</v>
      </c>
      <c r="J25" s="851">
        <v>6941.0619999999999</v>
      </c>
      <c r="K25" s="848">
        <v>6930.6509999999998</v>
      </c>
      <c r="L25" s="852">
        <v>6244.6880000000001</v>
      </c>
      <c r="M25" s="852">
        <v>6280</v>
      </c>
      <c r="N25" s="846">
        <v>6238.3119999999999</v>
      </c>
    </row>
    <row r="26" spans="1:14" ht="40.200000000000003" x14ac:dyDescent="0.3">
      <c r="A26" s="227">
        <v>20</v>
      </c>
      <c r="B26" s="228" t="s">
        <v>90</v>
      </c>
      <c r="C26" s="231">
        <v>340</v>
      </c>
      <c r="D26" s="847">
        <v>741</v>
      </c>
      <c r="E26" s="229">
        <v>313.92230000000001</v>
      </c>
      <c r="F26" s="230">
        <v>416.04864000000003</v>
      </c>
      <c r="G26" s="848">
        <v>2618.4512220000001</v>
      </c>
      <c r="H26" s="849">
        <v>2069.5636799999997</v>
      </c>
      <c r="I26" s="850">
        <v>1692.3524</v>
      </c>
      <c r="J26" s="851">
        <v>2015.1880199999998</v>
      </c>
      <c r="K26" s="848">
        <v>2618.4512220000001</v>
      </c>
      <c r="L26" s="852">
        <v>2215.2777799999999</v>
      </c>
      <c r="M26" s="852">
        <v>2540</v>
      </c>
      <c r="N26" s="846">
        <v>2548.4347599999996</v>
      </c>
    </row>
    <row r="27" spans="1:14" x14ac:dyDescent="0.3">
      <c r="A27" s="1030" t="s">
        <v>34</v>
      </c>
      <c r="B27" s="1030"/>
      <c r="C27" s="22">
        <f t="shared" ref="C27:M27" si="0">SUM(C7:C26)</f>
        <v>69458</v>
      </c>
      <c r="D27" s="22">
        <f t="shared" si="0"/>
        <v>67047</v>
      </c>
      <c r="E27" s="22">
        <f t="shared" si="0"/>
        <v>67184.239002999995</v>
      </c>
      <c r="F27" s="22">
        <f t="shared" si="0"/>
        <v>67406.749698999993</v>
      </c>
      <c r="G27" s="22">
        <f t="shared" si="0"/>
        <v>85077.473482000001</v>
      </c>
      <c r="H27" s="22">
        <f t="shared" si="0"/>
        <v>83849.423510000008</v>
      </c>
      <c r="I27" s="22">
        <f t="shared" si="0"/>
        <v>86972.450140999994</v>
      </c>
      <c r="J27" s="22">
        <f t="shared" si="0"/>
        <v>82426.436899000008</v>
      </c>
      <c r="K27" s="22">
        <f t="shared" si="0"/>
        <v>85077.473482000001</v>
      </c>
      <c r="L27" s="22">
        <f t="shared" si="0"/>
        <v>91162.684261000002</v>
      </c>
      <c r="M27" s="22">
        <f t="shared" si="0"/>
        <v>92258</v>
      </c>
      <c r="N27" s="839">
        <f>SUM(N7:N26)</f>
        <v>106131.55303199998</v>
      </c>
    </row>
    <row r="28" spans="1:14" ht="15.6" x14ac:dyDescent="0.3">
      <c r="A28" s="7"/>
      <c r="B28" s="7"/>
      <c r="C28" s="23"/>
    </row>
    <row r="29" spans="1:14" x14ac:dyDescent="0.3">
      <c r="A29" s="20" t="s">
        <v>854</v>
      </c>
      <c r="B29" s="7"/>
      <c r="C29" s="7"/>
    </row>
    <row r="30" spans="1:14" x14ac:dyDescent="0.3">
      <c r="A30">
        <v>202</v>
      </c>
    </row>
  </sheetData>
  <mergeCells count="3">
    <mergeCell ref="A5:B5"/>
    <mergeCell ref="A27:B27"/>
    <mergeCell ref="C5:N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topLeftCell="F1" workbookViewId="0">
      <selection activeCell="S39" sqref="S39"/>
    </sheetView>
  </sheetViews>
  <sheetFormatPr baseColWidth="10" defaultColWidth="11.44140625" defaultRowHeight="13.8" x14ac:dyDescent="0.25"/>
  <cols>
    <col min="1" max="1" width="49.33203125" style="195" customWidth="1"/>
    <col min="2" max="2" width="17.44140625" style="195" customWidth="1"/>
    <col min="3" max="3" width="16.88671875" style="195" customWidth="1"/>
    <col min="4" max="4" width="18.44140625" style="195" customWidth="1"/>
    <col min="5" max="5" width="23.44140625" style="195" customWidth="1"/>
    <col min="6" max="6" width="19" style="195" customWidth="1"/>
    <col min="7" max="7" width="19.88671875" style="195" customWidth="1"/>
    <col min="8" max="8" width="14.5546875" style="195" customWidth="1"/>
    <col min="9" max="9" width="15.5546875" style="195" customWidth="1"/>
    <col min="10" max="10" width="17.88671875" style="195" customWidth="1"/>
    <col min="11" max="11" width="15.44140625" style="195" customWidth="1"/>
    <col min="12" max="12" width="22" style="195" customWidth="1"/>
    <col min="13" max="13" width="15.5546875" style="195" bestFit="1" customWidth="1"/>
    <col min="14" max="16384" width="11.44140625" style="195"/>
  </cols>
  <sheetData>
    <row r="1" spans="1:13" x14ac:dyDescent="0.25">
      <c r="A1" s="195" t="s">
        <v>157</v>
      </c>
    </row>
    <row r="2" spans="1:13" x14ac:dyDescent="0.25">
      <c r="A2" s="235"/>
      <c r="B2" s="238">
        <v>2010</v>
      </c>
      <c r="C2" s="238">
        <v>2011</v>
      </c>
      <c r="D2" s="238">
        <v>2012</v>
      </c>
      <c r="E2" s="238">
        <v>2013</v>
      </c>
      <c r="F2" s="238">
        <v>2014</v>
      </c>
      <c r="G2" s="238">
        <v>2015</v>
      </c>
      <c r="H2" s="238">
        <v>2016</v>
      </c>
      <c r="I2" s="238">
        <v>2017</v>
      </c>
      <c r="J2" s="238">
        <v>2018</v>
      </c>
      <c r="K2" s="238">
        <v>2019</v>
      </c>
      <c r="L2" s="238">
        <v>2020</v>
      </c>
      <c r="M2" s="729">
        <v>2021</v>
      </c>
    </row>
    <row r="3" spans="1:13" x14ac:dyDescent="0.25">
      <c r="A3" s="239" t="s">
        <v>94</v>
      </c>
      <c r="B3" s="236">
        <v>8828498.468646057</v>
      </c>
      <c r="C3" s="242">
        <v>7613632.9999999991</v>
      </c>
      <c r="D3" s="236">
        <v>6641775.0000000009</v>
      </c>
      <c r="E3" s="236">
        <v>5760200.9999999991</v>
      </c>
      <c r="F3" s="243">
        <v>6210110</v>
      </c>
      <c r="G3" s="243">
        <v>2935844.9404033986</v>
      </c>
      <c r="H3" s="243">
        <v>4290800</v>
      </c>
      <c r="I3" s="243">
        <v>5544572.9421534315</v>
      </c>
      <c r="J3" s="236">
        <v>6210110.6229095533</v>
      </c>
      <c r="K3" s="237">
        <v>5172000</v>
      </c>
      <c r="L3" s="236">
        <v>5995010</v>
      </c>
      <c r="M3" s="855">
        <v>6372000</v>
      </c>
    </row>
    <row r="4" spans="1:13" x14ac:dyDescent="0.25">
      <c r="A4" s="239" t="s">
        <v>860</v>
      </c>
      <c r="B4" s="236">
        <v>1078137.6899785565</v>
      </c>
      <c r="C4" s="242">
        <v>1222790</v>
      </c>
      <c r="D4" s="236">
        <v>706657.32</v>
      </c>
      <c r="E4" s="236">
        <v>391836.99</v>
      </c>
      <c r="F4" s="243">
        <v>565190</v>
      </c>
      <c r="G4" s="243">
        <v>524073.30177120387</v>
      </c>
      <c r="H4" s="243">
        <v>640350</v>
      </c>
      <c r="I4" s="243">
        <v>780355.29125906876</v>
      </c>
      <c r="J4" s="236">
        <v>565188.7569459168</v>
      </c>
      <c r="K4" s="237">
        <v>2207960</v>
      </c>
      <c r="L4" s="236">
        <v>3070200</v>
      </c>
      <c r="M4" s="858">
        <f>828000+1527000</f>
        <v>2355000</v>
      </c>
    </row>
    <row r="5" spans="1:13" x14ac:dyDescent="0.25">
      <c r="A5" s="239" t="s">
        <v>95</v>
      </c>
      <c r="B5" s="236">
        <v>610215.41343968664</v>
      </c>
      <c r="C5" s="242">
        <v>521580</v>
      </c>
      <c r="D5" s="236">
        <v>603357.65</v>
      </c>
      <c r="E5" s="236">
        <v>443347.56</v>
      </c>
      <c r="F5" s="243">
        <v>1089000</v>
      </c>
      <c r="G5" s="243">
        <v>523039.14456976257</v>
      </c>
      <c r="H5" s="243">
        <v>452400</v>
      </c>
      <c r="I5" s="243">
        <v>483811.32580376358</v>
      </c>
      <c r="J5" s="236">
        <v>1089138.432765984</v>
      </c>
      <c r="K5" s="237">
        <v>318630</v>
      </c>
      <c r="L5" s="236">
        <v>222700</v>
      </c>
      <c r="M5" s="855">
        <v>351000</v>
      </c>
    </row>
    <row r="6" spans="1:13" x14ac:dyDescent="0.25">
      <c r="A6" s="239" t="s">
        <v>96</v>
      </c>
      <c r="B6" s="236">
        <v>904825.56446684361</v>
      </c>
      <c r="C6" s="242">
        <v>757423</v>
      </c>
      <c r="D6" s="236">
        <v>687186.07</v>
      </c>
      <c r="E6" s="236">
        <v>588738.29</v>
      </c>
      <c r="F6" s="243">
        <v>946820</v>
      </c>
      <c r="G6" s="243">
        <v>483146.05026868533</v>
      </c>
      <c r="H6" s="243">
        <v>624949.99999999988</v>
      </c>
      <c r="I6" s="243">
        <v>969721.61081597768</v>
      </c>
      <c r="J6" s="236">
        <v>943815.79927700211</v>
      </c>
      <c r="K6" s="237">
        <v>0</v>
      </c>
      <c r="L6" s="236">
        <v>0</v>
      </c>
      <c r="M6" s="856"/>
    </row>
    <row r="7" spans="1:13" x14ac:dyDescent="0.25">
      <c r="A7" s="239" t="s">
        <v>92</v>
      </c>
      <c r="B7" s="236">
        <v>83111.14</v>
      </c>
      <c r="C7" s="242">
        <v>86395</v>
      </c>
      <c r="D7" s="236">
        <v>93785</v>
      </c>
      <c r="E7" s="236">
        <v>135835.73000000001</v>
      </c>
      <c r="F7" s="243">
        <v>813720</v>
      </c>
      <c r="G7" s="244">
        <v>241608.70642039998</v>
      </c>
      <c r="H7" s="243">
        <v>221060</v>
      </c>
      <c r="I7" s="243">
        <v>550597.50300745445</v>
      </c>
      <c r="J7" s="236">
        <v>813969.73500099999</v>
      </c>
      <c r="K7" s="237">
        <v>95340</v>
      </c>
      <c r="L7" s="236">
        <v>73880</v>
      </c>
      <c r="M7" s="855">
        <v>104000</v>
      </c>
    </row>
    <row r="8" spans="1:13" x14ac:dyDescent="0.25">
      <c r="A8" s="239" t="s">
        <v>93</v>
      </c>
      <c r="B8" s="236">
        <v>293881.84697946033</v>
      </c>
      <c r="C8" s="242">
        <v>353374</v>
      </c>
      <c r="D8" s="236">
        <v>213520.86</v>
      </c>
      <c r="E8" s="236">
        <v>29212.6</v>
      </c>
      <c r="F8" s="243">
        <v>540550</v>
      </c>
      <c r="G8" s="243">
        <v>52546.162107628224</v>
      </c>
      <c r="H8" s="243">
        <v>9000</v>
      </c>
      <c r="I8" s="243">
        <v>182004.94113629736</v>
      </c>
      <c r="J8" s="236">
        <v>540546.25723312516</v>
      </c>
      <c r="K8" s="237">
        <v>0</v>
      </c>
      <c r="L8" s="236">
        <v>0</v>
      </c>
      <c r="M8" s="856"/>
    </row>
    <row r="9" spans="1:13" x14ac:dyDescent="0.25">
      <c r="A9" s="239" t="s">
        <v>97</v>
      </c>
      <c r="B9" s="236">
        <v>206999.28874334652</v>
      </c>
      <c r="C9" s="242">
        <v>232222</v>
      </c>
      <c r="D9" s="236">
        <v>226313.47</v>
      </c>
      <c r="E9" s="236">
        <v>146959.60999999999</v>
      </c>
      <c r="F9" s="243">
        <v>142600</v>
      </c>
      <c r="G9" s="243">
        <v>87034.905059327517</v>
      </c>
      <c r="H9" s="243">
        <v>94500</v>
      </c>
      <c r="I9" s="243">
        <v>120364.66006841716</v>
      </c>
      <c r="J9" s="236">
        <v>142599.62522231948</v>
      </c>
      <c r="K9" s="237">
        <v>0</v>
      </c>
      <c r="L9" s="236">
        <v>0</v>
      </c>
      <c r="M9" s="856"/>
    </row>
    <row r="10" spans="1:13" x14ac:dyDescent="0.25">
      <c r="A10" s="239" t="s">
        <v>98</v>
      </c>
      <c r="B10" s="236">
        <v>16956.682379132384</v>
      </c>
      <c r="C10" s="242">
        <v>8712.9</v>
      </c>
      <c r="D10" s="236">
        <v>18927.044000000002</v>
      </c>
      <c r="E10" s="236">
        <v>3795</v>
      </c>
      <c r="F10" s="243">
        <v>16480</v>
      </c>
      <c r="G10" s="243">
        <v>9073.0701507914946</v>
      </c>
      <c r="H10" s="243">
        <v>9969.9999999999982</v>
      </c>
      <c r="I10" s="243">
        <v>22675.636531630073</v>
      </c>
      <c r="J10" s="236">
        <v>16479.478083540489</v>
      </c>
      <c r="K10" s="237">
        <v>0</v>
      </c>
      <c r="L10" s="236">
        <v>0</v>
      </c>
      <c r="M10" s="856"/>
    </row>
    <row r="11" spans="1:13" x14ac:dyDescent="0.25">
      <c r="A11" s="239" t="s">
        <v>99</v>
      </c>
      <c r="B11" s="236">
        <v>4070.0081669167671</v>
      </c>
      <c r="C11" s="242">
        <v>7784</v>
      </c>
      <c r="D11" s="236">
        <v>6106.6</v>
      </c>
      <c r="E11" s="236">
        <v>3330.96</v>
      </c>
      <c r="F11" s="243">
        <v>14300</v>
      </c>
      <c r="G11" s="243">
        <v>15139.293827794882</v>
      </c>
      <c r="H11" s="243">
        <v>12200</v>
      </c>
      <c r="I11" s="243">
        <v>67383.434491246837</v>
      </c>
      <c r="J11" s="236">
        <v>14296.418917737346</v>
      </c>
      <c r="K11" s="237">
        <v>0</v>
      </c>
      <c r="L11" s="236">
        <v>0</v>
      </c>
      <c r="M11" s="856"/>
    </row>
    <row r="12" spans="1:13" x14ac:dyDescent="0.25">
      <c r="A12" s="239" t="s">
        <v>100</v>
      </c>
      <c r="B12" s="236">
        <v>0</v>
      </c>
      <c r="C12" s="242">
        <v>0</v>
      </c>
      <c r="D12" s="236">
        <v>0</v>
      </c>
      <c r="E12" s="236">
        <v>27920</v>
      </c>
      <c r="F12" s="243">
        <v>7400</v>
      </c>
      <c r="G12" s="243">
        <v>110450.43</v>
      </c>
      <c r="H12" s="243">
        <v>11670</v>
      </c>
      <c r="I12" s="243">
        <v>29798.053732713299</v>
      </c>
      <c r="J12" s="236">
        <v>7401</v>
      </c>
      <c r="K12" s="237">
        <v>0</v>
      </c>
      <c r="L12" s="236">
        <v>0</v>
      </c>
      <c r="M12" s="856"/>
    </row>
    <row r="13" spans="1:13" x14ac:dyDescent="0.25">
      <c r="A13" s="239" t="s">
        <v>155</v>
      </c>
      <c r="B13" s="236"/>
      <c r="C13" s="242"/>
      <c r="D13" s="236"/>
      <c r="E13" s="236"/>
      <c r="F13" s="243"/>
      <c r="G13" s="243"/>
      <c r="H13" s="243"/>
      <c r="I13" s="243"/>
      <c r="J13" s="236"/>
      <c r="K13" s="237">
        <v>33100</v>
      </c>
      <c r="L13" s="236">
        <v>186680</v>
      </c>
      <c r="M13" s="854">
        <v>292000</v>
      </c>
    </row>
    <row r="14" spans="1:13" x14ac:dyDescent="0.25">
      <c r="A14" s="239" t="s">
        <v>156</v>
      </c>
      <c r="B14" s="236"/>
      <c r="C14" s="242"/>
      <c r="D14" s="236"/>
      <c r="E14" s="236"/>
      <c r="F14" s="243"/>
      <c r="G14" s="243"/>
      <c r="H14" s="243"/>
      <c r="I14" s="243"/>
      <c r="J14" s="236"/>
      <c r="K14" s="237">
        <v>2438800</v>
      </c>
      <c r="L14" s="236">
        <v>2797700</v>
      </c>
      <c r="M14" s="856">
        <v>2769000</v>
      </c>
    </row>
    <row r="15" spans="1:13" x14ac:dyDescent="0.25">
      <c r="A15" s="240" t="s">
        <v>34</v>
      </c>
      <c r="B15" s="241">
        <v>12026696.1028</v>
      </c>
      <c r="C15" s="241">
        <f>SUM(C3:C12)</f>
        <v>10803913.9</v>
      </c>
      <c r="D15" s="241">
        <f t="shared" ref="D15:I15" si="0">SUM(D3:D12)</f>
        <v>9197629.0140000004</v>
      </c>
      <c r="E15" s="241">
        <f t="shared" si="0"/>
        <v>7531177.7399999993</v>
      </c>
      <c r="F15" s="241">
        <f t="shared" si="0"/>
        <v>10346170</v>
      </c>
      <c r="G15" s="241">
        <f>SUM(G3:G12)</f>
        <v>4981956.0045789918</v>
      </c>
      <c r="H15" s="241">
        <f t="shared" si="0"/>
        <v>6366900</v>
      </c>
      <c r="I15" s="241">
        <f t="shared" si="0"/>
        <v>8751285.3990000021</v>
      </c>
      <c r="J15" s="241">
        <f>SUM(J3:J12)</f>
        <v>10343546.126356179</v>
      </c>
      <c r="K15" s="241">
        <f>SUM(K3:K14)</f>
        <v>10265830</v>
      </c>
      <c r="L15" s="241">
        <f>SUM(L3:L14)</f>
        <v>12346170</v>
      </c>
      <c r="M15" s="857">
        <f>SUM(M3:M14)</f>
        <v>12243000</v>
      </c>
    </row>
    <row r="45" spans="13:13" x14ac:dyDescent="0.25">
      <c r="M45" s="195" t="e">
        <f>+#REF!*1000</f>
        <v>#REF!</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4"/>
  <sheetViews>
    <sheetView showGridLines="0" topLeftCell="A16" workbookViewId="0">
      <selection activeCell="J18" sqref="J18"/>
    </sheetView>
  </sheetViews>
  <sheetFormatPr baseColWidth="10" defaultColWidth="11.44140625" defaultRowHeight="13.8" x14ac:dyDescent="0.25"/>
  <cols>
    <col min="1" max="1" width="57" style="195" customWidth="1"/>
    <col min="2" max="5" width="18.6640625" style="195" customWidth="1"/>
    <col min="6" max="6" width="11.33203125" style="195" customWidth="1"/>
    <col min="7" max="7" width="19.5546875" style="195" customWidth="1"/>
    <col min="8" max="17" width="11.44140625" style="195" customWidth="1"/>
    <col min="18" max="18" width="11.44140625" style="195"/>
    <col min="19" max="19" width="14.44140625" style="195" bestFit="1" customWidth="1"/>
    <col min="20" max="16384" width="11.44140625" style="195"/>
  </cols>
  <sheetData>
    <row r="2" spans="1:19" x14ac:dyDescent="0.25">
      <c r="A2" s="1032" t="s">
        <v>158</v>
      </c>
      <c r="B2" s="1033"/>
      <c r="C2" s="1033"/>
      <c r="D2" s="1033"/>
      <c r="E2" s="1033"/>
      <c r="F2" s="1033"/>
      <c r="G2" s="1033"/>
      <c r="H2" s="1033"/>
      <c r="I2" s="1033"/>
      <c r="J2" s="1033"/>
      <c r="K2" s="1033"/>
      <c r="L2" s="1033"/>
      <c r="M2" s="1033"/>
      <c r="N2" s="1033"/>
      <c r="O2" s="1033"/>
      <c r="P2" s="1033"/>
      <c r="Q2" s="1033"/>
      <c r="R2" s="1033"/>
      <c r="S2" s="1033"/>
    </row>
    <row r="3" spans="1:19" ht="21.75" customHeight="1" x14ac:dyDescent="0.25">
      <c r="A3" s="277"/>
      <c r="B3" s="262">
        <v>2004</v>
      </c>
      <c r="C3" s="262">
        <v>2005</v>
      </c>
      <c r="D3" s="262">
        <v>2006</v>
      </c>
      <c r="E3" s="262">
        <v>2007</v>
      </c>
      <c r="F3" s="262">
        <v>2008</v>
      </c>
      <c r="G3" s="262">
        <v>2009</v>
      </c>
      <c r="H3" s="262">
        <v>2010</v>
      </c>
      <c r="I3" s="262">
        <v>2011</v>
      </c>
      <c r="J3" s="262">
        <v>2012</v>
      </c>
      <c r="K3" s="262">
        <v>2013</v>
      </c>
      <c r="L3" s="262">
        <v>2014</v>
      </c>
      <c r="M3" s="262">
        <v>2015</v>
      </c>
      <c r="N3" s="262">
        <v>2016</v>
      </c>
      <c r="O3" s="262">
        <v>2017</v>
      </c>
      <c r="P3" s="262">
        <v>2018</v>
      </c>
      <c r="Q3" s="262">
        <v>2019</v>
      </c>
      <c r="R3" s="262">
        <v>2020</v>
      </c>
      <c r="S3" s="729">
        <v>2021</v>
      </c>
    </row>
    <row r="4" spans="1:19" x14ac:dyDescent="0.25">
      <c r="A4" s="270" t="s">
        <v>165</v>
      </c>
      <c r="B4" s="264">
        <v>109159</v>
      </c>
      <c r="C4" s="264">
        <v>109200</v>
      </c>
      <c r="D4" s="264">
        <v>123922</v>
      </c>
      <c r="E4" s="264">
        <v>112594</v>
      </c>
      <c r="F4" s="264">
        <v>116910</v>
      </c>
      <c r="G4" s="264">
        <v>103057</v>
      </c>
      <c r="H4" s="264">
        <v>79424</v>
      </c>
      <c r="I4" s="264">
        <v>129915</v>
      </c>
      <c r="J4" s="264">
        <v>110000</v>
      </c>
      <c r="K4" s="279">
        <v>127400</v>
      </c>
      <c r="L4" s="264">
        <v>97000</v>
      </c>
      <c r="M4" s="264">
        <v>213000</v>
      </c>
      <c r="N4" s="264">
        <v>141000</v>
      </c>
      <c r="O4" s="264">
        <v>117000</v>
      </c>
      <c r="P4" s="264">
        <v>109000</v>
      </c>
      <c r="Q4" s="264">
        <v>148000</v>
      </c>
      <c r="R4" s="264">
        <v>141000</v>
      </c>
      <c r="S4" s="765">
        <v>186100</v>
      </c>
    </row>
    <row r="5" spans="1:19" x14ac:dyDescent="0.25">
      <c r="A5" s="270" t="s">
        <v>159</v>
      </c>
      <c r="B5" s="272"/>
      <c r="C5" s="272"/>
      <c r="D5" s="272"/>
      <c r="E5" s="272"/>
      <c r="F5" s="272"/>
      <c r="G5" s="272"/>
      <c r="H5" s="264"/>
      <c r="I5" s="264"/>
      <c r="J5" s="264">
        <v>641</v>
      </c>
      <c r="K5" s="280">
        <f>932+232</f>
        <v>1164</v>
      </c>
      <c r="L5" s="264">
        <v>1245</v>
      </c>
      <c r="M5" s="271"/>
      <c r="N5" s="271"/>
      <c r="O5" s="271"/>
      <c r="P5" s="271"/>
      <c r="Q5" s="271"/>
      <c r="R5" s="278"/>
      <c r="S5" s="765"/>
    </row>
    <row r="6" spans="1:19" ht="15" customHeight="1" x14ac:dyDescent="0.25">
      <c r="A6" s="270" t="s">
        <v>39</v>
      </c>
      <c r="B6" s="272"/>
      <c r="C6" s="272"/>
      <c r="D6" s="272"/>
      <c r="E6" s="272"/>
      <c r="F6" s="272"/>
      <c r="G6" s="272"/>
      <c r="H6" s="264"/>
      <c r="I6" s="264"/>
      <c r="J6" s="264">
        <v>211</v>
      </c>
      <c r="K6" s="280">
        <f>'[2]municipios 2013'!$N$1005</f>
        <v>273</v>
      </c>
      <c r="L6" s="264">
        <v>271</v>
      </c>
      <c r="M6" s="264">
        <v>186</v>
      </c>
      <c r="N6" s="264">
        <v>90</v>
      </c>
      <c r="O6" s="264">
        <v>170</v>
      </c>
      <c r="P6" s="264">
        <v>140</v>
      </c>
      <c r="Q6" s="264">
        <v>171</v>
      </c>
      <c r="R6" s="264">
        <v>159</v>
      </c>
      <c r="S6" s="765">
        <v>153</v>
      </c>
    </row>
    <row r="7" spans="1:19" x14ac:dyDescent="0.25">
      <c r="A7" s="270" t="s">
        <v>49</v>
      </c>
      <c r="B7" s="272"/>
      <c r="C7" s="272"/>
      <c r="D7" s="272"/>
      <c r="E7" s="272"/>
      <c r="F7" s="272"/>
      <c r="G7" s="272"/>
      <c r="H7" s="272"/>
      <c r="I7" s="272"/>
      <c r="J7" s="264">
        <v>1349467</v>
      </c>
      <c r="K7" s="280">
        <v>1347150</v>
      </c>
      <c r="L7" s="264">
        <v>1325385</v>
      </c>
      <c r="M7" s="264">
        <v>1317847</v>
      </c>
      <c r="N7" s="264">
        <v>1308563</v>
      </c>
      <c r="O7" s="264"/>
      <c r="P7" s="264"/>
      <c r="Q7" s="264"/>
      <c r="R7" s="264">
        <v>752</v>
      </c>
      <c r="S7" s="765">
        <v>540</v>
      </c>
    </row>
    <row r="8" spans="1:19" x14ac:dyDescent="0.25">
      <c r="A8" s="270" t="s">
        <v>160</v>
      </c>
      <c r="B8" s="272"/>
      <c r="C8" s="272"/>
      <c r="D8" s="272"/>
      <c r="E8" s="272"/>
      <c r="F8" s="272"/>
      <c r="G8" s="272"/>
      <c r="H8" s="272"/>
      <c r="I8" s="272"/>
      <c r="J8" s="264">
        <v>1211917</v>
      </c>
      <c r="K8" s="280">
        <v>1248165</v>
      </c>
      <c r="L8" s="264">
        <v>1222524</v>
      </c>
      <c r="M8" s="264">
        <v>1178377</v>
      </c>
      <c r="N8" s="264">
        <v>1087112</v>
      </c>
      <c r="O8" s="264">
        <v>1151643</v>
      </c>
      <c r="P8" s="264">
        <v>1139586</v>
      </c>
      <c r="Q8" s="264">
        <v>1179700</v>
      </c>
      <c r="R8" s="264">
        <v>1146187</v>
      </c>
      <c r="S8" s="765">
        <v>1168575</v>
      </c>
    </row>
    <row r="9" spans="1:19" x14ac:dyDescent="0.25">
      <c r="A9" s="270" t="s">
        <v>42</v>
      </c>
      <c r="B9" s="272"/>
      <c r="C9" s="272"/>
      <c r="D9" s="272"/>
      <c r="E9" s="272"/>
      <c r="F9" s="272"/>
      <c r="G9" s="272"/>
      <c r="H9" s="272"/>
      <c r="I9" s="272"/>
      <c r="J9" s="273">
        <v>0.89807086797972824</v>
      </c>
      <c r="K9" s="281">
        <f>K8/K7</f>
        <v>0.92652265894666519</v>
      </c>
      <c r="L9" s="273">
        <v>0.92239160696703226</v>
      </c>
      <c r="M9" s="273">
        <v>0.89416829115974772</v>
      </c>
      <c r="N9" s="273">
        <v>0.83076779643012988</v>
      </c>
      <c r="O9" s="273">
        <v>0.87995644699140396</v>
      </c>
      <c r="P9" s="273">
        <v>0.87075847693332764</v>
      </c>
      <c r="Q9" s="274">
        <v>0.89419241092374613</v>
      </c>
      <c r="R9" s="273">
        <v>0.86879013045643461</v>
      </c>
      <c r="S9" s="765">
        <v>88</v>
      </c>
    </row>
    <row r="10" spans="1:19" x14ac:dyDescent="0.25">
      <c r="A10" s="270" t="s">
        <v>161</v>
      </c>
      <c r="B10" s="272"/>
      <c r="C10" s="272"/>
      <c r="D10" s="272"/>
      <c r="E10" s="272"/>
      <c r="F10" s="272"/>
      <c r="G10" s="272"/>
      <c r="H10" s="272"/>
      <c r="I10" s="272"/>
      <c r="J10" s="275">
        <f t="shared" ref="J10:R10" si="0">+J4*1000/J8</f>
        <v>90.765291682516207</v>
      </c>
      <c r="K10" s="275">
        <f t="shared" si="0"/>
        <v>102.0698385229517</v>
      </c>
      <c r="L10" s="275">
        <f t="shared" si="0"/>
        <v>79.344045597468849</v>
      </c>
      <c r="M10" s="275">
        <f t="shared" si="0"/>
        <v>180.75709216999314</v>
      </c>
      <c r="N10" s="275">
        <f t="shared" si="0"/>
        <v>129.7014475049489</v>
      </c>
      <c r="O10" s="275">
        <f t="shared" si="0"/>
        <v>101.59398355219456</v>
      </c>
      <c r="P10" s="275">
        <f t="shared" si="0"/>
        <v>95.648770693918664</v>
      </c>
      <c r="Q10" s="275">
        <f t="shared" si="0"/>
        <v>125.45562431126558</v>
      </c>
      <c r="R10" s="275">
        <f t="shared" si="0"/>
        <v>123.0165758292495</v>
      </c>
      <c r="S10" s="765">
        <v>140</v>
      </c>
    </row>
    <row r="11" spans="1:19" x14ac:dyDescent="0.25">
      <c r="A11" s="270" t="s">
        <v>162</v>
      </c>
      <c r="B11" s="272"/>
      <c r="C11" s="272"/>
      <c r="D11" s="272"/>
      <c r="E11" s="272"/>
      <c r="F11" s="272"/>
      <c r="G11" s="272"/>
      <c r="H11" s="272"/>
      <c r="I11" s="272"/>
      <c r="J11" s="264"/>
      <c r="K11" s="276">
        <v>0.39</v>
      </c>
      <c r="L11" s="273">
        <v>0.3</v>
      </c>
      <c r="M11" s="273">
        <v>0.31440000000000001</v>
      </c>
      <c r="N11" s="273">
        <v>0.44282634100000001</v>
      </c>
      <c r="O11" s="273">
        <v>0.3644</v>
      </c>
      <c r="P11" s="273">
        <v>0.34290064963655176</v>
      </c>
      <c r="Q11" s="273">
        <v>0.45746080368548225</v>
      </c>
      <c r="R11" s="273">
        <v>0.41105418056308601</v>
      </c>
      <c r="S11" s="765">
        <v>0.45900000000000002</v>
      </c>
    </row>
    <row r="12" spans="1:19" x14ac:dyDescent="0.25">
      <c r="A12" s="270" t="s">
        <v>163</v>
      </c>
      <c r="B12" s="272"/>
      <c r="C12" s="272"/>
      <c r="D12" s="272"/>
      <c r="E12" s="272"/>
      <c r="F12" s="272"/>
      <c r="G12" s="272"/>
      <c r="H12" s="272"/>
      <c r="I12" s="272"/>
      <c r="J12" s="264">
        <v>1890.6661466458659</v>
      </c>
      <c r="K12" s="280">
        <f>K8/K6</f>
        <v>4572.0329670329675</v>
      </c>
      <c r="L12" s="264">
        <v>981.94698795180727</v>
      </c>
      <c r="M12" s="264"/>
      <c r="N12" s="264"/>
      <c r="O12" s="264"/>
      <c r="P12" s="264"/>
      <c r="Q12" s="264"/>
      <c r="R12" s="264"/>
      <c r="S12" s="765"/>
    </row>
    <row r="13" spans="1:19" x14ac:dyDescent="0.25">
      <c r="A13" s="270" t="s">
        <v>164</v>
      </c>
      <c r="B13" s="272"/>
      <c r="C13" s="272"/>
      <c r="D13" s="272"/>
      <c r="E13" s="272"/>
      <c r="F13" s="272"/>
      <c r="G13" s="272"/>
      <c r="H13" s="272"/>
      <c r="I13" s="272"/>
      <c r="J13" s="264">
        <v>79.5</v>
      </c>
      <c r="K13" s="271"/>
      <c r="L13" s="264"/>
      <c r="M13" s="264"/>
      <c r="N13" s="264"/>
      <c r="O13" s="264"/>
      <c r="P13" s="264"/>
      <c r="Q13" s="264"/>
      <c r="R13" s="264"/>
      <c r="S13" s="765"/>
    </row>
    <row r="14" spans="1:19" x14ac:dyDescent="0.25">
      <c r="A14" s="268"/>
      <c r="B14" s="268"/>
      <c r="C14" s="268"/>
      <c r="D14" s="268"/>
      <c r="E14" s="268"/>
      <c r="F14" s="268"/>
      <c r="G14" s="268"/>
      <c r="H14" s="267"/>
      <c r="I14" s="267"/>
      <c r="J14" s="250"/>
      <c r="K14" s="250"/>
      <c r="L14" s="267"/>
      <c r="M14" s="267"/>
      <c r="N14" s="267"/>
      <c r="O14" s="267"/>
      <c r="P14" s="267"/>
      <c r="Q14" s="267"/>
      <c r="R14" s="267"/>
    </row>
    <row r="15" spans="1:19" x14ac:dyDescent="0.25">
      <c r="A15" s="269" t="s">
        <v>166</v>
      </c>
      <c r="B15" s="269"/>
      <c r="C15" s="269"/>
      <c r="D15" s="269"/>
      <c r="E15" s="269"/>
      <c r="F15" s="269"/>
      <c r="G15" s="269"/>
      <c r="H15" s="267"/>
      <c r="I15" s="267"/>
      <c r="J15" s="267"/>
      <c r="K15" s="267"/>
      <c r="L15" s="267"/>
      <c r="M15" s="267"/>
      <c r="N15" s="267"/>
      <c r="O15" s="267"/>
      <c r="P15" s="267"/>
      <c r="Q15" s="267"/>
      <c r="R15" s="267"/>
    </row>
    <row r="16" spans="1:19" x14ac:dyDescent="0.25">
      <c r="A16" s="269" t="s">
        <v>168</v>
      </c>
      <c r="B16" s="269"/>
      <c r="C16" s="269"/>
      <c r="D16" s="269"/>
      <c r="E16" s="269"/>
      <c r="F16" s="269"/>
      <c r="G16" s="269"/>
      <c r="H16" s="267"/>
      <c r="I16" s="267"/>
      <c r="J16" s="267"/>
      <c r="K16" s="267"/>
      <c r="L16" s="267"/>
      <c r="M16" s="267"/>
      <c r="N16" s="267"/>
      <c r="O16" s="267"/>
      <c r="P16" s="267"/>
      <c r="Q16" s="267"/>
      <c r="R16" s="267"/>
    </row>
    <row r="17" spans="1:18" x14ac:dyDescent="0.25">
      <c r="A17" s="269" t="s">
        <v>169</v>
      </c>
      <c r="B17" s="269"/>
      <c r="C17" s="269"/>
      <c r="D17" s="269"/>
      <c r="E17" s="269"/>
      <c r="F17" s="269"/>
      <c r="G17" s="269"/>
      <c r="H17" s="267"/>
      <c r="I17" s="267"/>
      <c r="J17" s="267"/>
      <c r="K17" s="267"/>
      <c r="L17" s="267"/>
      <c r="M17" s="267"/>
      <c r="N17" s="267"/>
      <c r="O17" s="267"/>
      <c r="P17" s="267"/>
      <c r="Q17" s="267"/>
      <c r="R17" s="267"/>
    </row>
    <row r="18" spans="1:18" x14ac:dyDescent="0.25">
      <c r="A18" s="269" t="s">
        <v>170</v>
      </c>
      <c r="B18" s="269"/>
      <c r="C18" s="269"/>
      <c r="D18" s="269"/>
      <c r="E18" s="269"/>
      <c r="F18" s="269"/>
      <c r="G18" s="269"/>
      <c r="H18" s="267"/>
      <c r="I18" s="267"/>
      <c r="J18" s="267"/>
      <c r="K18" s="267"/>
      <c r="L18" s="267"/>
      <c r="M18" s="267"/>
      <c r="N18" s="267"/>
      <c r="O18" s="267"/>
      <c r="P18" s="267"/>
      <c r="Q18" s="267"/>
      <c r="R18" s="267"/>
    </row>
    <row r="19" spans="1:18" x14ac:dyDescent="0.25">
      <c r="A19" s="268" t="s">
        <v>167</v>
      </c>
      <c r="B19" s="268"/>
      <c r="C19" s="268"/>
      <c r="D19" s="268"/>
      <c r="E19" s="268"/>
      <c r="F19" s="268"/>
      <c r="G19" s="268"/>
      <c r="H19" s="267"/>
      <c r="I19" s="267"/>
      <c r="J19" s="267"/>
      <c r="K19" s="267"/>
      <c r="L19" s="267"/>
      <c r="M19" s="267"/>
      <c r="N19" s="267"/>
      <c r="O19" s="267"/>
      <c r="P19" s="267"/>
      <c r="Q19" s="267"/>
      <c r="R19" s="267"/>
    </row>
    <row r="21" spans="1:18" x14ac:dyDescent="0.25">
      <c r="Q21" s="254"/>
      <c r="R21" s="254"/>
    </row>
    <row r="24" spans="1:18" x14ac:dyDescent="0.25">
      <c r="A24" s="24" t="s">
        <v>172</v>
      </c>
      <c r="B24" s="24"/>
      <c r="C24" s="24"/>
      <c r="D24" s="24"/>
      <c r="E24" s="24"/>
      <c r="F24" s="24"/>
      <c r="G24" s="24"/>
      <c r="H24" s="6"/>
      <c r="I24" s="6"/>
      <c r="J24" s="6"/>
      <c r="K24" s="232"/>
      <c r="L24" s="8"/>
      <c r="M24" s="233"/>
      <c r="N24" s="234"/>
    </row>
  </sheetData>
  <mergeCells count="1">
    <mergeCell ref="A2:S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1"/>
  <sheetViews>
    <sheetView showGridLines="0" topLeftCell="A10" workbookViewId="0">
      <selection activeCell="R28" sqref="R28"/>
    </sheetView>
  </sheetViews>
  <sheetFormatPr baseColWidth="10" defaultColWidth="11.44140625" defaultRowHeight="13.8" x14ac:dyDescent="0.25"/>
  <cols>
    <col min="1" max="1" width="11.44140625" style="195"/>
    <col min="2" max="2" width="12.88671875" style="195" bestFit="1" customWidth="1"/>
    <col min="3" max="7" width="11.6640625" style="195" bestFit="1" customWidth="1"/>
    <col min="8" max="8" width="12.6640625" style="195" bestFit="1" customWidth="1"/>
    <col min="9" max="11" width="11.6640625" style="195" bestFit="1" customWidth="1"/>
    <col min="12" max="18" width="11.5546875" style="195" bestFit="1" customWidth="1"/>
    <col min="19" max="19" width="12.6640625" style="195" bestFit="1" customWidth="1"/>
    <col min="20" max="16384" width="11.44140625" style="195"/>
  </cols>
  <sheetData>
    <row r="2" spans="1:19" x14ac:dyDescent="0.25">
      <c r="A2" s="6" t="s">
        <v>861</v>
      </c>
      <c r="B2" s="6"/>
      <c r="C2" s="6"/>
      <c r="D2" s="6"/>
      <c r="E2" s="6"/>
      <c r="F2" s="6"/>
      <c r="G2" s="6"/>
    </row>
    <row r="4" spans="1:19" x14ac:dyDescent="0.25">
      <c r="A4" s="157"/>
      <c r="B4" s="1032" t="s">
        <v>102</v>
      </c>
      <c r="C4" s="1033"/>
      <c r="D4" s="1033"/>
      <c r="E4" s="1033"/>
      <c r="F4" s="1033"/>
      <c r="G4" s="1033"/>
      <c r="H4" s="1033"/>
      <c r="I4" s="1033"/>
      <c r="J4" s="1033"/>
      <c r="K4" s="1033"/>
      <c r="L4" s="1033"/>
      <c r="M4" s="1033"/>
      <c r="N4" s="1033"/>
      <c r="O4" s="1033"/>
      <c r="P4" s="1033"/>
      <c r="Q4" s="1033"/>
      <c r="R4" s="1033"/>
      <c r="S4" s="1033"/>
    </row>
    <row r="5" spans="1:19" x14ac:dyDescent="0.25">
      <c r="A5" s="261"/>
      <c r="B5" s="252">
        <v>2004</v>
      </c>
      <c r="C5" s="252">
        <v>2005</v>
      </c>
      <c r="D5" s="252">
        <v>2006</v>
      </c>
      <c r="E5" s="252">
        <v>2007</v>
      </c>
      <c r="F5" s="252">
        <v>2008</v>
      </c>
      <c r="G5" s="252">
        <v>2009</v>
      </c>
      <c r="H5" s="262">
        <v>2010</v>
      </c>
      <c r="I5" s="262">
        <v>2011</v>
      </c>
      <c r="J5" s="262">
        <v>2012</v>
      </c>
      <c r="K5" s="262">
        <v>2013</v>
      </c>
      <c r="L5" s="262">
        <v>2014</v>
      </c>
      <c r="M5" s="262">
        <v>2015</v>
      </c>
      <c r="N5" s="262">
        <v>2016</v>
      </c>
      <c r="O5" s="262">
        <v>2017</v>
      </c>
      <c r="P5" s="262">
        <v>2018</v>
      </c>
      <c r="Q5" s="262">
        <v>2019</v>
      </c>
      <c r="R5" s="262">
        <v>2020</v>
      </c>
      <c r="S5" s="729">
        <v>2021</v>
      </c>
    </row>
    <row r="6" spans="1:19" x14ac:dyDescent="0.25">
      <c r="A6" s="261" t="s">
        <v>35</v>
      </c>
      <c r="B6" s="263">
        <v>4550</v>
      </c>
      <c r="C6" s="263">
        <v>12760</v>
      </c>
      <c r="D6" s="263">
        <v>36017</v>
      </c>
      <c r="E6" s="263">
        <v>56680</v>
      </c>
      <c r="F6" s="263">
        <v>60020</v>
      </c>
      <c r="G6" s="263">
        <v>56500</v>
      </c>
      <c r="H6" s="264">
        <v>66130</v>
      </c>
      <c r="I6" s="264">
        <v>72940</v>
      </c>
      <c r="J6" s="264">
        <v>74040</v>
      </c>
      <c r="K6" s="264">
        <v>102820</v>
      </c>
      <c r="L6" s="264">
        <v>129600</v>
      </c>
      <c r="M6" s="264">
        <v>130200</v>
      </c>
      <c r="N6" s="264">
        <v>133020</v>
      </c>
      <c r="O6" s="859">
        <v>144000</v>
      </c>
      <c r="P6" s="264">
        <v>149000</v>
      </c>
      <c r="Q6" s="264">
        <v>153000</v>
      </c>
      <c r="R6" s="264">
        <v>164000</v>
      </c>
      <c r="S6" s="278"/>
    </row>
    <row r="7" spans="1:19" x14ac:dyDescent="0.25">
      <c r="A7" s="261" t="s">
        <v>101</v>
      </c>
      <c r="B7" s="263">
        <v>1440</v>
      </c>
      <c r="C7" s="263">
        <v>989</v>
      </c>
      <c r="D7" s="263">
        <v>2225</v>
      </c>
      <c r="E7" s="263">
        <v>4550</v>
      </c>
      <c r="F7" s="263">
        <v>5260</v>
      </c>
      <c r="G7" s="263">
        <v>8160</v>
      </c>
      <c r="H7" s="264">
        <v>8470</v>
      </c>
      <c r="I7" s="264">
        <v>9130</v>
      </c>
      <c r="J7" s="264">
        <v>9030</v>
      </c>
      <c r="K7" s="264">
        <v>12770</v>
      </c>
      <c r="L7" s="264">
        <v>14320</v>
      </c>
      <c r="M7" s="264">
        <v>14120</v>
      </c>
      <c r="N7" s="264">
        <v>14470</v>
      </c>
      <c r="O7" s="859">
        <v>17000</v>
      </c>
      <c r="P7" s="264">
        <v>17000</v>
      </c>
      <c r="Q7" s="264">
        <v>15000</v>
      </c>
      <c r="R7" s="264">
        <v>18000</v>
      </c>
      <c r="S7" s="278"/>
    </row>
    <row r="8" spans="1:19" x14ac:dyDescent="0.25">
      <c r="A8" s="261" t="s">
        <v>19</v>
      </c>
      <c r="B8" s="263">
        <v>7600</v>
      </c>
      <c r="C8" s="263">
        <v>23301</v>
      </c>
      <c r="D8" s="263">
        <v>44348</v>
      </c>
      <c r="E8" s="263">
        <v>59290</v>
      </c>
      <c r="F8" s="263">
        <v>73440</v>
      </c>
      <c r="G8" s="263">
        <v>61870</v>
      </c>
      <c r="H8" s="264">
        <v>70010</v>
      </c>
      <c r="I8" s="264">
        <v>71800</v>
      </c>
      <c r="J8" s="264">
        <v>80640</v>
      </c>
      <c r="K8" s="264">
        <v>112480</v>
      </c>
      <c r="L8" s="264">
        <v>126700</v>
      </c>
      <c r="M8" s="264">
        <v>133820</v>
      </c>
      <c r="N8" s="264">
        <v>143000</v>
      </c>
      <c r="O8" s="859">
        <v>141000</v>
      </c>
      <c r="P8" s="264">
        <v>145000</v>
      </c>
      <c r="Q8" s="264">
        <v>142000</v>
      </c>
      <c r="R8" s="264">
        <v>164000</v>
      </c>
      <c r="S8" s="765"/>
    </row>
    <row r="9" spans="1:19" x14ac:dyDescent="0.25">
      <c r="A9" s="261" t="s">
        <v>34</v>
      </c>
      <c r="B9" s="265">
        <f>SUM(B6:B8)</f>
        <v>13590</v>
      </c>
      <c r="C9" s="265">
        <f>SUM(C6:C8)</f>
        <v>37050</v>
      </c>
      <c r="D9" s="265">
        <f>SUM(D6:D8)</f>
        <v>82590</v>
      </c>
      <c r="E9" s="265">
        <f>SUM(E6:E8)</f>
        <v>120520</v>
      </c>
      <c r="F9" s="265">
        <f>SUM(F6:F8)</f>
        <v>138720</v>
      </c>
      <c r="G9" s="265">
        <v>126530</v>
      </c>
      <c r="H9" s="266">
        <f>SUM(H6:H8)</f>
        <v>144610</v>
      </c>
      <c r="I9" s="266">
        <f t="shared" ref="I9:R9" si="0">SUM(I6:I8)</f>
        <v>153870</v>
      </c>
      <c r="J9" s="266">
        <f t="shared" si="0"/>
        <v>163710</v>
      </c>
      <c r="K9" s="266">
        <f t="shared" si="0"/>
        <v>228070</v>
      </c>
      <c r="L9" s="266">
        <f t="shared" si="0"/>
        <v>270620</v>
      </c>
      <c r="M9" s="266">
        <f t="shared" si="0"/>
        <v>278140</v>
      </c>
      <c r="N9" s="266">
        <f t="shared" si="0"/>
        <v>290490</v>
      </c>
      <c r="O9" s="266">
        <f t="shared" si="0"/>
        <v>302000</v>
      </c>
      <c r="P9" s="266">
        <f t="shared" si="0"/>
        <v>311000</v>
      </c>
      <c r="Q9" s="266">
        <f t="shared" si="0"/>
        <v>310000</v>
      </c>
      <c r="R9" s="266">
        <f t="shared" si="0"/>
        <v>346000</v>
      </c>
      <c r="S9" s="266">
        <v>351000</v>
      </c>
    </row>
    <row r="11" spans="1:19" x14ac:dyDescent="0.25">
      <c r="A11" s="249" t="s">
        <v>103</v>
      </c>
    </row>
  </sheetData>
  <mergeCells count="1">
    <mergeCell ref="B4:S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election activeCell="Q8" sqref="Q8"/>
    </sheetView>
  </sheetViews>
  <sheetFormatPr baseColWidth="10" defaultRowHeight="14.4" x14ac:dyDescent="0.3"/>
  <sheetData>
    <row r="1" spans="1:13" x14ac:dyDescent="0.3">
      <c r="A1" s="10"/>
      <c r="B1" s="11"/>
      <c r="C1" s="25"/>
      <c r="D1" s="10"/>
      <c r="E1" s="11"/>
      <c r="F1" s="9"/>
    </row>
    <row r="2" spans="1:13" x14ac:dyDescent="0.3">
      <c r="A2" s="24" t="s">
        <v>171</v>
      </c>
      <c r="B2" s="24"/>
      <c r="C2" s="24"/>
      <c r="D2" s="24"/>
      <c r="E2" s="24"/>
      <c r="F2" s="9"/>
    </row>
    <row r="3" spans="1:13" x14ac:dyDescent="0.3">
      <c r="A3" s="245"/>
      <c r="B3" s="1034" t="s">
        <v>104</v>
      </c>
      <c r="C3" s="1034"/>
      <c r="D3" s="1034"/>
      <c r="E3" s="1034"/>
      <c r="F3" s="1034"/>
      <c r="G3" s="1034"/>
      <c r="H3" s="1034"/>
      <c r="I3" s="1034"/>
      <c r="J3" s="1034"/>
      <c r="K3" s="1034"/>
      <c r="L3" s="1034"/>
      <c r="M3" s="277"/>
    </row>
    <row r="4" spans="1:13" x14ac:dyDescent="0.3">
      <c r="A4" s="246"/>
      <c r="B4" s="862">
        <v>2010</v>
      </c>
      <c r="C4" s="863">
        <v>2011</v>
      </c>
      <c r="D4" s="862">
        <v>2012</v>
      </c>
      <c r="E4" s="863">
        <v>2013</v>
      </c>
      <c r="F4" s="862">
        <v>2014</v>
      </c>
      <c r="G4" s="863">
        <v>2015</v>
      </c>
      <c r="H4" s="862">
        <v>2016</v>
      </c>
      <c r="I4" s="863">
        <v>2017</v>
      </c>
      <c r="J4" s="862">
        <v>2018</v>
      </c>
      <c r="K4" s="863">
        <v>2019</v>
      </c>
      <c r="L4" s="862">
        <v>2020</v>
      </c>
      <c r="M4" s="860">
        <v>2021</v>
      </c>
    </row>
    <row r="5" spans="1:13" x14ac:dyDescent="0.3">
      <c r="A5" s="247" t="s">
        <v>35</v>
      </c>
      <c r="B5" s="864">
        <v>2336.6859999999997</v>
      </c>
      <c r="C5" s="865">
        <v>2203.2399999999998</v>
      </c>
      <c r="D5" s="864">
        <f>1762+266.29</f>
        <v>2028.29</v>
      </c>
      <c r="E5" s="865">
        <v>1967.432</v>
      </c>
      <c r="F5" s="866">
        <v>2115.0920000000001</v>
      </c>
      <c r="G5" s="866">
        <f>1946+314.058</f>
        <v>2260.058</v>
      </c>
      <c r="H5" s="867">
        <v>2417.5070000000001</v>
      </c>
      <c r="I5" s="258">
        <v>2324.3409999999999</v>
      </c>
      <c r="J5" s="867">
        <v>2465.06</v>
      </c>
      <c r="K5" s="867">
        <v>2593.5450000000001</v>
      </c>
      <c r="L5" s="867">
        <v>2106.3589999999999</v>
      </c>
      <c r="M5" s="861">
        <v>2939</v>
      </c>
    </row>
    <row r="6" spans="1:13" x14ac:dyDescent="0.3">
      <c r="A6" s="247" t="s">
        <v>101</v>
      </c>
      <c r="B6" s="864">
        <v>1406.52</v>
      </c>
      <c r="C6" s="865">
        <v>1291.8899999999999</v>
      </c>
      <c r="D6" s="864">
        <f>900+286.37</f>
        <v>1186.3699999999999</v>
      </c>
      <c r="E6" s="259">
        <v>1055.6369999999999</v>
      </c>
      <c r="F6" s="866">
        <v>1260.3530000000001</v>
      </c>
      <c r="G6" s="866">
        <f>1047+434.071</f>
        <v>1481.0709999999999</v>
      </c>
      <c r="H6" s="867">
        <v>1401.183</v>
      </c>
      <c r="I6" s="258">
        <v>1451.9299999999998</v>
      </c>
      <c r="J6" s="867">
        <v>1504.6399999999999</v>
      </c>
      <c r="K6" s="867">
        <v>1549.4960000000001</v>
      </c>
      <c r="L6" s="867">
        <v>1395.2469999999998</v>
      </c>
      <c r="M6" s="861">
        <v>1685</v>
      </c>
    </row>
    <row r="7" spans="1:13" x14ac:dyDescent="0.3">
      <c r="A7" s="247" t="s">
        <v>19</v>
      </c>
      <c r="B7" s="864">
        <v>6499.1679999999997</v>
      </c>
      <c r="C7" s="865">
        <v>6401.71</v>
      </c>
      <c r="D7" s="864">
        <f>4531+1273.19</f>
        <v>5804.1900000000005</v>
      </c>
      <c r="E7" s="260">
        <v>5525.8590000000004</v>
      </c>
      <c r="F7" s="866">
        <v>6182.6310000000003</v>
      </c>
      <c r="G7" s="866">
        <f>4586+1667.985</f>
        <v>6253.9849999999997</v>
      </c>
      <c r="H7" s="867">
        <v>6445.05</v>
      </c>
      <c r="I7" s="258">
        <v>6603.2539999999999</v>
      </c>
      <c r="J7" s="867">
        <v>6938.07</v>
      </c>
      <c r="K7" s="867">
        <v>7452.8620000000001</v>
      </c>
      <c r="L7" s="867">
        <v>6757.8649999999998</v>
      </c>
      <c r="M7" s="861">
        <v>8294</v>
      </c>
    </row>
    <row r="8" spans="1:13" x14ac:dyDescent="0.3">
      <c r="A8" s="248" t="s">
        <v>105</v>
      </c>
      <c r="B8" s="869">
        <f>SUM(B5:B7)</f>
        <v>10242.374</v>
      </c>
      <c r="C8" s="869">
        <f t="shared" ref="C8:L8" si="0">SUM(C5:C7)</f>
        <v>9896.84</v>
      </c>
      <c r="D8" s="869">
        <f>SUM(D5:D7)</f>
        <v>9018.85</v>
      </c>
      <c r="E8" s="869">
        <f t="shared" si="0"/>
        <v>8548.9279999999999</v>
      </c>
      <c r="F8" s="869">
        <f t="shared" si="0"/>
        <v>9558.0760000000009</v>
      </c>
      <c r="G8" s="869">
        <f t="shared" si="0"/>
        <v>9995.1139999999996</v>
      </c>
      <c r="H8" s="869">
        <f t="shared" si="0"/>
        <v>10263.74</v>
      </c>
      <c r="I8" s="869">
        <f t="shared" si="0"/>
        <v>10379.525</v>
      </c>
      <c r="J8" s="869">
        <f t="shared" si="0"/>
        <v>10907.77</v>
      </c>
      <c r="K8" s="869">
        <f t="shared" si="0"/>
        <v>11595.903</v>
      </c>
      <c r="L8" s="869">
        <f t="shared" si="0"/>
        <v>10259.471</v>
      </c>
      <c r="M8" s="868">
        <f>SUM(M5:M7)</f>
        <v>12918</v>
      </c>
    </row>
    <row r="9" spans="1:13" x14ac:dyDescent="0.3">
      <c r="A9" s="2"/>
      <c r="B9" s="27"/>
      <c r="C9" s="7"/>
      <c r="D9" s="2"/>
      <c r="E9" s="26"/>
      <c r="F9" s="26"/>
    </row>
    <row r="10" spans="1:13" x14ac:dyDescent="0.3">
      <c r="A10" s="20" t="s">
        <v>106</v>
      </c>
      <c r="B10" s="14"/>
      <c r="C10" s="11"/>
      <c r="D10" s="11"/>
      <c r="E10" s="11"/>
      <c r="F10" s="11"/>
    </row>
  </sheetData>
  <mergeCells count="1">
    <mergeCell ref="B3:L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showGridLines="0" workbookViewId="0">
      <selection activeCell="F27" sqref="F27"/>
    </sheetView>
  </sheetViews>
  <sheetFormatPr baseColWidth="10" defaultRowHeight="14.4" x14ac:dyDescent="0.3"/>
  <cols>
    <col min="1" max="1" width="27.44140625" customWidth="1"/>
  </cols>
  <sheetData>
    <row r="1" spans="1:19" x14ac:dyDescent="0.3">
      <c r="A1" s="28"/>
      <c r="B1" s="28"/>
      <c r="C1" s="28"/>
      <c r="D1" s="28"/>
      <c r="E1" s="28"/>
      <c r="F1" s="28"/>
      <c r="G1" s="28"/>
      <c r="H1" s="28"/>
    </row>
    <row r="2" spans="1:19" x14ac:dyDescent="0.3">
      <c r="A2" s="6" t="s">
        <v>863</v>
      </c>
      <c r="B2" s="6"/>
      <c r="C2" s="6"/>
      <c r="D2" s="6"/>
      <c r="E2" s="7"/>
      <c r="F2" s="28"/>
      <c r="G2" s="28"/>
      <c r="H2" s="28"/>
    </row>
    <row r="3" spans="1:19" x14ac:dyDescent="0.3">
      <c r="A3" s="12"/>
      <c r="B3" s="4"/>
      <c r="C3" s="7"/>
      <c r="D3" s="13"/>
      <c r="E3" s="7"/>
      <c r="F3" s="28"/>
      <c r="G3" s="28"/>
      <c r="H3" s="28"/>
    </row>
    <row r="4" spans="1:19" ht="15" thickBot="1" x14ac:dyDescent="0.35">
      <c r="A4" s="2"/>
      <c r="B4" s="251">
        <v>2004</v>
      </c>
      <c r="C4" s="251">
        <v>2005</v>
      </c>
      <c r="D4" s="251">
        <v>2006</v>
      </c>
      <c r="E4" s="251">
        <v>2007</v>
      </c>
      <c r="F4" s="251">
        <v>2008</v>
      </c>
      <c r="G4" s="251">
        <v>2009</v>
      </c>
      <c r="H4" s="251">
        <v>2010</v>
      </c>
      <c r="I4" s="88">
        <v>2011</v>
      </c>
      <c r="J4" s="88">
        <v>2012</v>
      </c>
      <c r="K4" s="88">
        <v>2013</v>
      </c>
      <c r="L4" s="88">
        <v>2014</v>
      </c>
      <c r="M4" s="88">
        <v>2015</v>
      </c>
      <c r="N4" s="88">
        <v>2016</v>
      </c>
      <c r="O4" s="88">
        <v>2017</v>
      </c>
      <c r="P4" s="88">
        <v>2018</v>
      </c>
      <c r="Q4" s="88">
        <v>2019</v>
      </c>
      <c r="R4" s="88">
        <v>2020</v>
      </c>
      <c r="S4" s="88">
        <v>2021</v>
      </c>
    </row>
    <row r="5" spans="1:19" ht="15" thickBot="1" x14ac:dyDescent="0.35">
      <c r="A5" s="253" t="s">
        <v>107</v>
      </c>
      <c r="B5" s="255">
        <v>20240</v>
      </c>
      <c r="C5" s="256">
        <v>25000</v>
      </c>
      <c r="D5" s="257">
        <v>30741</v>
      </c>
      <c r="E5" s="85">
        <v>26803</v>
      </c>
      <c r="F5" s="85">
        <v>20523</v>
      </c>
      <c r="G5" s="85">
        <v>28825</v>
      </c>
      <c r="H5" s="85">
        <v>24493</v>
      </c>
      <c r="I5" s="85">
        <v>17469</v>
      </c>
      <c r="J5" s="85">
        <v>16862</v>
      </c>
      <c r="K5" s="85">
        <v>20272</v>
      </c>
      <c r="L5" s="85">
        <v>20094</v>
      </c>
      <c r="M5" s="85">
        <v>19266</v>
      </c>
      <c r="N5" s="85">
        <v>16014</v>
      </c>
      <c r="O5" s="85">
        <v>15937</v>
      </c>
      <c r="P5" s="85">
        <v>18749</v>
      </c>
      <c r="Q5" s="85">
        <v>18862</v>
      </c>
      <c r="R5" s="85">
        <v>17554</v>
      </c>
      <c r="S5" s="85">
        <v>18681</v>
      </c>
    </row>
    <row r="6" spans="1:19" x14ac:dyDescent="0.3">
      <c r="A6" s="28"/>
      <c r="B6" s="28"/>
      <c r="C6" s="28"/>
      <c r="D6" s="28"/>
      <c r="E6" s="28"/>
      <c r="F6" s="28"/>
      <c r="G6" s="28"/>
      <c r="H6" s="28"/>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10" workbookViewId="0">
      <selection activeCell="O35" sqref="O35"/>
    </sheetView>
  </sheetViews>
  <sheetFormatPr baseColWidth="10" defaultRowHeight="14.4" x14ac:dyDescent="0.3"/>
  <cols>
    <col min="3" max="3" width="24" customWidth="1"/>
  </cols>
  <sheetData>
    <row r="1" spans="1:14" x14ac:dyDescent="0.3">
      <c r="A1" s="194" t="s">
        <v>148</v>
      </c>
      <c r="B1" s="193"/>
      <c r="C1" s="193"/>
      <c r="D1" s="193"/>
      <c r="E1" s="193"/>
      <c r="F1" s="193"/>
      <c r="G1" s="193"/>
      <c r="H1" s="193"/>
      <c r="I1" s="193"/>
      <c r="J1" s="193"/>
      <c r="K1" s="193"/>
      <c r="L1" s="193"/>
      <c r="M1" s="193"/>
    </row>
    <row r="2" spans="1:14" x14ac:dyDescent="0.3">
      <c r="A2" s="192"/>
      <c r="B2" s="191"/>
      <c r="C2" s="191"/>
      <c r="D2" s="191"/>
      <c r="E2" s="191"/>
      <c r="F2" s="191"/>
      <c r="G2" s="191"/>
      <c r="H2" s="191"/>
      <c r="I2" s="191"/>
      <c r="J2" s="191"/>
      <c r="K2" s="191"/>
      <c r="L2" s="191"/>
      <c r="M2" s="191"/>
    </row>
    <row r="3" spans="1:14" x14ac:dyDescent="0.3">
      <c r="A3" s="1038" t="s">
        <v>138</v>
      </c>
      <c r="B3" s="1038" t="s">
        <v>139</v>
      </c>
      <c r="C3" s="1039" t="s">
        <v>140</v>
      </c>
      <c r="D3" s="1038" t="s">
        <v>141</v>
      </c>
      <c r="E3" s="1038"/>
      <c r="F3" s="1038"/>
      <c r="G3" s="1038"/>
      <c r="H3" s="1038"/>
      <c r="I3" s="1038"/>
      <c r="J3" s="1038"/>
      <c r="K3" s="1038"/>
      <c r="L3" s="1038"/>
      <c r="M3" s="1038"/>
      <c r="N3" s="1038"/>
    </row>
    <row r="4" spans="1:14" x14ac:dyDescent="0.3">
      <c r="A4" s="1038"/>
      <c r="B4" s="1038"/>
      <c r="C4" s="1039"/>
      <c r="D4" s="731">
        <v>2011</v>
      </c>
      <c r="E4" s="730">
        <v>2012</v>
      </c>
      <c r="F4" s="730">
        <v>2013</v>
      </c>
      <c r="G4" s="730">
        <v>2014</v>
      </c>
      <c r="H4" s="730">
        <v>2015</v>
      </c>
      <c r="I4" s="730">
        <v>2016</v>
      </c>
      <c r="J4" s="730">
        <v>2017</v>
      </c>
      <c r="K4" s="730">
        <v>2018</v>
      </c>
      <c r="L4" s="730">
        <v>2019</v>
      </c>
      <c r="M4" s="730">
        <v>2020</v>
      </c>
      <c r="N4" s="730">
        <v>2021</v>
      </c>
    </row>
    <row r="5" spans="1:14" ht="26.4" x14ac:dyDescent="0.3">
      <c r="A5" s="118" t="s">
        <v>142</v>
      </c>
      <c r="B5" s="118" t="s">
        <v>143</v>
      </c>
      <c r="C5" s="117" t="s">
        <v>144</v>
      </c>
      <c r="D5" s="124">
        <v>97769</v>
      </c>
      <c r="E5" s="190">
        <v>27184.97</v>
      </c>
      <c r="F5" s="190">
        <v>29561.8</v>
      </c>
      <c r="G5" s="209">
        <v>34323.800000000003</v>
      </c>
      <c r="H5" s="209">
        <v>58441.35</v>
      </c>
      <c r="I5" s="209">
        <v>64877</v>
      </c>
      <c r="J5" s="209">
        <v>54709.159999999996</v>
      </c>
      <c r="K5" s="209">
        <v>40901.289999999994</v>
      </c>
      <c r="L5" s="209">
        <v>54695.969999999994</v>
      </c>
      <c r="M5" s="209">
        <v>67058.28</v>
      </c>
      <c r="N5" s="870">
        <v>78336</v>
      </c>
    </row>
    <row r="6" spans="1:14" ht="26.4" x14ac:dyDescent="0.3">
      <c r="A6" s="118" t="s">
        <v>142</v>
      </c>
      <c r="B6" s="118" t="s">
        <v>145</v>
      </c>
      <c r="C6" s="117" t="s">
        <v>144</v>
      </c>
      <c r="D6" s="124">
        <v>236201</v>
      </c>
      <c r="E6" s="190">
        <v>123245.47</v>
      </c>
      <c r="F6" s="190">
        <v>126611.37</v>
      </c>
      <c r="G6" s="209">
        <v>117667.59499999999</v>
      </c>
      <c r="H6" s="209">
        <v>175507</v>
      </c>
      <c r="I6" s="209">
        <v>152590</v>
      </c>
      <c r="J6" s="209">
        <v>180020.74900000004</v>
      </c>
      <c r="K6" s="209">
        <v>187640.88800000004</v>
      </c>
      <c r="L6" s="209">
        <v>190689.71500000003</v>
      </c>
      <c r="M6" s="209">
        <v>200932.228</v>
      </c>
      <c r="N6" s="870">
        <v>177257</v>
      </c>
    </row>
    <row r="7" spans="1:14" x14ac:dyDescent="0.3">
      <c r="A7" s="1040" t="s">
        <v>34</v>
      </c>
      <c r="B7" s="1040"/>
      <c r="C7" s="1040"/>
      <c r="D7" s="189">
        <v>333970</v>
      </c>
      <c r="E7" s="188">
        <v>150430.44</v>
      </c>
      <c r="F7" s="188">
        <v>156173.16999999998</v>
      </c>
      <c r="G7" s="189">
        <v>151991.39499999999</v>
      </c>
      <c r="H7" s="189">
        <v>233948.35</v>
      </c>
      <c r="I7" s="187">
        <v>217467</v>
      </c>
      <c r="J7" s="187">
        <v>234729.90900000004</v>
      </c>
      <c r="K7" s="187">
        <v>228542.17800000001</v>
      </c>
      <c r="L7" s="187">
        <v>245385.68500000003</v>
      </c>
      <c r="M7" s="187">
        <v>267990.50800000003</v>
      </c>
      <c r="N7" s="871">
        <f>SUM(N5:N6)</f>
        <v>255593</v>
      </c>
    </row>
    <row r="9" spans="1:14" ht="15" customHeight="1" x14ac:dyDescent="0.3">
      <c r="A9" s="1036" t="s">
        <v>146</v>
      </c>
      <c r="B9" s="1037"/>
      <c r="C9" s="1037"/>
      <c r="D9" s="1037"/>
      <c r="E9" s="1037"/>
    </row>
    <row r="10" spans="1:14" x14ac:dyDescent="0.3">
      <c r="A10" s="186"/>
      <c r="B10" s="184"/>
      <c r="C10" s="184"/>
      <c r="D10" s="185"/>
    </row>
    <row r="11" spans="1:14" x14ac:dyDescent="0.3">
      <c r="A11" s="1035" t="s">
        <v>147</v>
      </c>
      <c r="B11" s="1035"/>
      <c r="C11" s="1035"/>
      <c r="D11" s="1035"/>
    </row>
    <row r="13" spans="1:14" x14ac:dyDescent="0.3">
      <c r="B13" s="194" t="s">
        <v>862</v>
      </c>
      <c r="C13" s="193"/>
      <c r="D13" s="193"/>
      <c r="E13" s="193"/>
      <c r="F13" s="193"/>
      <c r="G13" s="193"/>
    </row>
    <row r="14" spans="1:14" x14ac:dyDescent="0.3">
      <c r="B14" s="193"/>
      <c r="C14" s="193"/>
      <c r="D14" s="193"/>
      <c r="E14" s="193"/>
      <c r="F14" s="193"/>
      <c r="G14" s="193"/>
    </row>
    <row r="15" spans="1:14" x14ac:dyDescent="0.3">
      <c r="B15" s="193"/>
      <c r="C15" s="193"/>
      <c r="D15" s="193"/>
      <c r="E15" s="193"/>
      <c r="F15" s="193"/>
      <c r="G15" s="193"/>
    </row>
    <row r="16" spans="1:14" x14ac:dyDescent="0.3">
      <c r="B16" s="193"/>
      <c r="C16" s="193"/>
      <c r="D16" s="193"/>
      <c r="E16" s="193"/>
      <c r="F16" s="193"/>
      <c r="G16" s="193"/>
    </row>
    <row r="17" spans="2:7" x14ac:dyDescent="0.3">
      <c r="B17" s="193"/>
      <c r="C17" s="193"/>
      <c r="D17" s="193"/>
      <c r="E17" s="193"/>
      <c r="F17" s="193"/>
      <c r="G17" s="193"/>
    </row>
    <row r="18" spans="2:7" x14ac:dyDescent="0.3">
      <c r="B18" s="193"/>
      <c r="C18" s="193"/>
      <c r="D18" s="193"/>
      <c r="E18" s="193"/>
      <c r="F18" s="193"/>
      <c r="G18" s="193"/>
    </row>
    <row r="19" spans="2:7" x14ac:dyDescent="0.3">
      <c r="B19" s="193"/>
      <c r="C19" s="193"/>
      <c r="D19" s="193"/>
      <c r="E19" s="193"/>
      <c r="F19" s="193"/>
      <c r="G19" s="193"/>
    </row>
    <row r="20" spans="2:7" x14ac:dyDescent="0.3">
      <c r="B20" s="193"/>
      <c r="C20" s="193"/>
      <c r="D20" s="193"/>
      <c r="E20" s="193"/>
      <c r="F20" s="193"/>
      <c r="G20" s="193"/>
    </row>
    <row r="21" spans="2:7" x14ac:dyDescent="0.3">
      <c r="B21" s="193"/>
      <c r="C21" s="193"/>
      <c r="D21" s="193"/>
      <c r="E21" s="193"/>
      <c r="F21" s="193"/>
      <c r="G21" s="193"/>
    </row>
    <row r="22" spans="2:7" x14ac:dyDescent="0.3">
      <c r="B22" s="193"/>
      <c r="C22" s="193"/>
      <c r="D22" s="193"/>
      <c r="E22" s="193"/>
      <c r="F22" s="193"/>
      <c r="G22" s="193"/>
    </row>
    <row r="23" spans="2:7" x14ac:dyDescent="0.3">
      <c r="B23" s="193"/>
      <c r="C23" s="193"/>
      <c r="D23" s="193"/>
      <c r="E23" s="193"/>
      <c r="F23" s="193"/>
      <c r="G23" s="193"/>
    </row>
    <row r="24" spans="2:7" x14ac:dyDescent="0.3">
      <c r="B24" s="193"/>
      <c r="C24" s="193"/>
      <c r="D24" s="193"/>
      <c r="E24" s="193"/>
      <c r="F24" s="193"/>
      <c r="G24" s="193"/>
    </row>
    <row r="25" spans="2:7" x14ac:dyDescent="0.3">
      <c r="B25" s="193"/>
      <c r="C25" s="193"/>
      <c r="D25" s="193"/>
      <c r="E25" s="193"/>
      <c r="F25" s="193"/>
      <c r="G25" s="193"/>
    </row>
    <row r="26" spans="2:7" x14ac:dyDescent="0.3">
      <c r="B26" s="193"/>
      <c r="C26" s="193"/>
      <c r="D26" s="193"/>
      <c r="E26" s="193"/>
      <c r="F26" s="193"/>
      <c r="G26" s="193"/>
    </row>
    <row r="27" spans="2:7" x14ac:dyDescent="0.3">
      <c r="B27" s="193"/>
      <c r="C27" s="193"/>
      <c r="D27" s="193"/>
      <c r="E27" s="193"/>
      <c r="F27" s="193"/>
      <c r="G27" s="193"/>
    </row>
    <row r="28" spans="2:7" x14ac:dyDescent="0.3">
      <c r="B28" s="193"/>
      <c r="C28" s="193"/>
      <c r="D28" s="193"/>
      <c r="E28" s="193"/>
      <c r="F28" s="193"/>
      <c r="G28" s="193"/>
    </row>
    <row r="29" spans="2:7" x14ac:dyDescent="0.3">
      <c r="B29" s="193"/>
      <c r="C29" s="193"/>
      <c r="D29" s="193"/>
      <c r="E29" s="193"/>
      <c r="F29" s="193"/>
      <c r="G29" s="193"/>
    </row>
    <row r="30" spans="2:7" x14ac:dyDescent="0.3">
      <c r="B30" s="193"/>
      <c r="C30" s="193"/>
      <c r="D30" s="193"/>
      <c r="E30" s="193"/>
      <c r="F30" s="193"/>
      <c r="G30" s="193"/>
    </row>
    <row r="31" spans="2:7" x14ac:dyDescent="0.3">
      <c r="B31" s="193"/>
      <c r="C31" s="193"/>
      <c r="D31" s="193"/>
      <c r="E31" s="193"/>
      <c r="F31" s="193"/>
      <c r="G31" s="193"/>
    </row>
    <row r="32" spans="2:7" x14ac:dyDescent="0.3">
      <c r="B32" s="193"/>
      <c r="C32" s="193"/>
      <c r="D32" s="193"/>
      <c r="E32" s="193"/>
      <c r="F32" s="193"/>
      <c r="G32" s="193"/>
    </row>
    <row r="33" spans="2:7" x14ac:dyDescent="0.3">
      <c r="B33" s="193"/>
      <c r="C33" s="193"/>
      <c r="D33" s="193"/>
      <c r="E33" s="193"/>
      <c r="F33" s="193"/>
      <c r="G33" s="193"/>
    </row>
    <row r="34" spans="2:7" x14ac:dyDescent="0.3">
      <c r="B34" s="193"/>
      <c r="C34" s="193"/>
      <c r="D34" s="193"/>
      <c r="E34" s="193"/>
      <c r="F34" s="193"/>
      <c r="G34" s="193"/>
    </row>
    <row r="35" spans="2:7" x14ac:dyDescent="0.3">
      <c r="B35" s="193"/>
      <c r="C35" s="193"/>
      <c r="D35" s="193"/>
      <c r="E35" s="193"/>
      <c r="F35" s="193"/>
      <c r="G35" s="193"/>
    </row>
    <row r="36" spans="2:7" x14ac:dyDescent="0.3">
      <c r="B36" s="193"/>
      <c r="C36" s="193"/>
      <c r="D36" s="193"/>
      <c r="E36" s="193"/>
      <c r="F36" s="193"/>
      <c r="G36" s="193"/>
    </row>
    <row r="37" spans="2:7" x14ac:dyDescent="0.3">
      <c r="B37" s="193"/>
      <c r="C37" s="193"/>
      <c r="D37" s="193"/>
      <c r="E37" s="193"/>
      <c r="F37" s="193"/>
      <c r="G37" s="193"/>
    </row>
    <row r="38" spans="2:7" x14ac:dyDescent="0.3">
      <c r="B38" s="193"/>
      <c r="C38" s="193"/>
      <c r="D38" s="193"/>
      <c r="E38" s="193"/>
      <c r="F38" s="193"/>
      <c r="G38" s="193"/>
    </row>
    <row r="39" spans="2:7" x14ac:dyDescent="0.3">
      <c r="B39" s="193"/>
      <c r="C39" s="193"/>
      <c r="D39" s="193"/>
      <c r="E39" s="193"/>
      <c r="F39" s="193"/>
      <c r="G39" s="193"/>
    </row>
    <row r="40" spans="2:7" x14ac:dyDescent="0.3">
      <c r="B40" s="1035" t="s">
        <v>147</v>
      </c>
      <c r="C40" s="1035"/>
      <c r="D40" s="1035"/>
      <c r="E40" s="1035"/>
      <c r="F40" s="193"/>
      <c r="G40" s="193"/>
    </row>
    <row r="41" spans="2:7" x14ac:dyDescent="0.3">
      <c r="B41" s="193"/>
      <c r="C41" s="193"/>
      <c r="D41" s="193"/>
      <c r="E41" s="193"/>
      <c r="F41" s="193"/>
      <c r="G41" s="193"/>
    </row>
  </sheetData>
  <mergeCells count="8">
    <mergeCell ref="A11:D11"/>
    <mergeCell ref="A9:E9"/>
    <mergeCell ref="B40:E40"/>
    <mergeCell ref="A3:A4"/>
    <mergeCell ref="B3:B4"/>
    <mergeCell ref="C3:C4"/>
    <mergeCell ref="A7:C7"/>
    <mergeCell ref="D3:N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O3" sqref="O3"/>
    </sheetView>
  </sheetViews>
  <sheetFormatPr baseColWidth="10" defaultRowHeight="14.4" x14ac:dyDescent="0.3"/>
  <cols>
    <col min="1" max="1" width="38.6640625" customWidth="1"/>
  </cols>
  <sheetData>
    <row r="1" spans="1:11" ht="23.25" customHeight="1" x14ac:dyDescent="0.3">
      <c r="A1" s="286"/>
      <c r="B1" s="286" t="s">
        <v>215</v>
      </c>
      <c r="C1" s="286"/>
      <c r="D1" s="286"/>
      <c r="E1" s="286"/>
      <c r="F1" s="286"/>
      <c r="G1" s="286"/>
      <c r="H1" s="286"/>
      <c r="I1" s="286"/>
      <c r="J1" s="286"/>
    </row>
    <row r="2" spans="1:11" x14ac:dyDescent="0.3">
      <c r="A2" s="146"/>
      <c r="B2" s="287">
        <v>2012</v>
      </c>
      <c r="C2" s="287">
        <v>2013</v>
      </c>
      <c r="D2" s="287">
        <v>2014</v>
      </c>
      <c r="E2" s="287">
        <v>2015</v>
      </c>
      <c r="F2" s="287">
        <v>2016</v>
      </c>
      <c r="G2" s="287">
        <v>2017</v>
      </c>
      <c r="H2" s="287">
        <v>2018</v>
      </c>
      <c r="I2" s="287">
        <v>2019</v>
      </c>
      <c r="J2" s="874">
        <v>2020</v>
      </c>
      <c r="K2" s="766">
        <v>2021</v>
      </c>
    </row>
    <row r="3" spans="1:11" ht="24.9" customHeight="1" x14ac:dyDescent="0.3">
      <c r="A3" s="288" t="s">
        <v>211</v>
      </c>
      <c r="B3" s="289">
        <v>122781.29</v>
      </c>
      <c r="C3" s="289">
        <v>119476.48</v>
      </c>
      <c r="D3" s="289">
        <v>122639</v>
      </c>
      <c r="E3" s="290">
        <v>120900.2</v>
      </c>
      <c r="F3" s="290">
        <v>127223.44</v>
      </c>
      <c r="G3" s="291">
        <v>126796.67</v>
      </c>
      <c r="H3" s="290">
        <v>125626.73000000001</v>
      </c>
      <c r="I3" s="872">
        <f>'[4]EDAR 2019 tabla destinos'!$J$222</f>
        <v>128499.14000000001</v>
      </c>
      <c r="J3" s="875">
        <v>120569</v>
      </c>
      <c r="K3" s="876">
        <v>131655.57000000004</v>
      </c>
    </row>
    <row r="4" spans="1:11" ht="24.9" customHeight="1" x14ac:dyDescent="0.3">
      <c r="A4" s="288" t="s">
        <v>212</v>
      </c>
      <c r="B4" s="289">
        <v>27394.63</v>
      </c>
      <c r="C4" s="289">
        <v>26659.98</v>
      </c>
      <c r="D4" s="289">
        <v>27474.7</v>
      </c>
      <c r="E4" s="290">
        <v>26495.4</v>
      </c>
      <c r="F4" s="290">
        <v>27358.37</v>
      </c>
      <c r="G4" s="291">
        <v>26892.12</v>
      </c>
      <c r="H4" s="290">
        <v>27168.93</v>
      </c>
      <c r="I4" s="872">
        <f>'[4]EDAR 2019 tabla destinos'!$H$222</f>
        <v>27794.878264000003</v>
      </c>
      <c r="J4" s="875">
        <v>26031</v>
      </c>
      <c r="K4" s="876">
        <v>28733.55</v>
      </c>
    </row>
    <row r="5" spans="1:11" ht="24.9" customHeight="1" x14ac:dyDescent="0.3">
      <c r="A5" s="288" t="s">
        <v>213</v>
      </c>
      <c r="B5" s="292">
        <f>B4/B3</f>
        <v>0.22311730068970609</v>
      </c>
      <c r="C5" s="292">
        <f>C4/C3</f>
        <v>0.22313998537620125</v>
      </c>
      <c r="D5" s="292">
        <f>D4/D3</f>
        <v>0.22402906090232308</v>
      </c>
      <c r="E5" s="293">
        <v>0.21915100223159267</v>
      </c>
      <c r="F5" s="293">
        <f>F4/F3</f>
        <v>0.21504189793956208</v>
      </c>
      <c r="G5" s="294">
        <f>G4/G3</f>
        <v>0.21208853513266554</v>
      </c>
      <c r="H5" s="295">
        <f>H4/H3</f>
        <v>0.21626711130664628</v>
      </c>
      <c r="I5" s="873">
        <f>I4/I3</f>
        <v>0.21630400222133783</v>
      </c>
      <c r="J5" s="877">
        <v>0.21590000000000001</v>
      </c>
      <c r="K5" s="878">
        <f t="shared" ref="K5" si="0">K4/K3</f>
        <v>0.21824788727130945</v>
      </c>
    </row>
    <row r="6" spans="1:11" ht="24.9" customHeight="1" x14ac:dyDescent="0.3">
      <c r="A6" s="288" t="s">
        <v>214</v>
      </c>
      <c r="B6" s="289"/>
      <c r="C6" s="289"/>
      <c r="D6" s="289">
        <v>346317.5</v>
      </c>
      <c r="E6" s="290">
        <v>361685.5</v>
      </c>
      <c r="F6" s="290">
        <v>367565.42</v>
      </c>
      <c r="G6" s="291">
        <v>387621</v>
      </c>
      <c r="H6" s="290">
        <v>411069.03</v>
      </c>
      <c r="I6" s="872">
        <f>'[4]EDAR 2019 tabla destinos'!$I$222</f>
        <v>404490.98000000004</v>
      </c>
      <c r="J6" s="875"/>
      <c r="K6" s="876">
        <v>426223.95</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G28" sqref="G28"/>
    </sheetView>
  </sheetViews>
  <sheetFormatPr baseColWidth="10" defaultColWidth="11.44140625" defaultRowHeight="14.4" x14ac:dyDescent="0.3"/>
  <cols>
    <col min="1" max="1" width="11.44140625" style="299"/>
    <col min="2" max="2" width="56.33203125" style="299" customWidth="1"/>
    <col min="3" max="3" width="12.5546875" style="299" customWidth="1"/>
    <col min="4" max="4" width="11.44140625" style="299" customWidth="1"/>
    <col min="5" max="5" width="13.109375" style="299" customWidth="1"/>
    <col min="6" max="6" width="11.44140625" style="299" customWidth="1"/>
    <col min="7" max="7" width="12.5546875" style="299" customWidth="1"/>
    <col min="8" max="8" width="11.44140625" style="299" customWidth="1"/>
    <col min="9" max="9" width="12.44140625" style="299" customWidth="1"/>
    <col min="10" max="10" width="11.44140625" style="299" customWidth="1"/>
    <col min="11" max="11" width="14.44140625" style="299" customWidth="1"/>
    <col min="12" max="12" width="11.44140625" style="299"/>
    <col min="13" max="13" width="14.109375" style="299" customWidth="1"/>
    <col min="14" max="16384" width="11.44140625" style="299"/>
  </cols>
  <sheetData>
    <row r="1" spans="1:14" x14ac:dyDescent="0.3">
      <c r="A1" s="296" t="s">
        <v>243</v>
      </c>
      <c r="B1" s="296"/>
      <c r="C1" s="296"/>
      <c r="D1" s="296"/>
      <c r="E1" s="296"/>
      <c r="F1" s="296"/>
      <c r="G1" s="296"/>
      <c r="H1" s="296"/>
      <c r="I1" s="297"/>
      <c r="J1" s="297"/>
      <c r="K1" s="298"/>
      <c r="L1" s="298"/>
    </row>
    <row r="2" spans="1:14" x14ac:dyDescent="0.3">
      <c r="A2" s="300"/>
      <c r="B2" s="300"/>
      <c r="C2" s="1044">
        <v>2016</v>
      </c>
      <c r="D2" s="1045"/>
      <c r="E2" s="1044">
        <v>2017</v>
      </c>
      <c r="F2" s="1045"/>
      <c r="G2" s="1042">
        <v>2018</v>
      </c>
      <c r="H2" s="1042"/>
      <c r="I2" s="1042">
        <v>2019</v>
      </c>
      <c r="J2" s="1042"/>
      <c r="K2" s="1042">
        <v>2020</v>
      </c>
      <c r="L2" s="1042"/>
      <c r="M2" s="1032">
        <v>2021</v>
      </c>
      <c r="N2" s="1041"/>
    </row>
    <row r="3" spans="1:14" x14ac:dyDescent="0.3">
      <c r="A3" s="1043" t="s">
        <v>60</v>
      </c>
      <c r="B3" s="1043"/>
      <c r="C3" s="301" t="s">
        <v>218</v>
      </c>
      <c r="D3" s="302" t="s">
        <v>219</v>
      </c>
      <c r="E3" s="301" t="s">
        <v>218</v>
      </c>
      <c r="F3" s="302" t="s">
        <v>219</v>
      </c>
      <c r="G3" s="301" t="s">
        <v>218</v>
      </c>
      <c r="H3" s="302" t="s">
        <v>219</v>
      </c>
      <c r="I3" s="303" t="s">
        <v>218</v>
      </c>
      <c r="J3" s="733" t="s">
        <v>219</v>
      </c>
      <c r="K3" s="732" t="s">
        <v>218</v>
      </c>
      <c r="L3" s="732" t="s">
        <v>219</v>
      </c>
      <c r="M3" s="732" t="s">
        <v>218</v>
      </c>
      <c r="N3" s="732" t="s">
        <v>219</v>
      </c>
    </row>
    <row r="4" spans="1:14" ht="41.4" x14ac:dyDescent="0.3">
      <c r="A4" s="304" t="s">
        <v>220</v>
      </c>
      <c r="B4" s="305" t="s">
        <v>221</v>
      </c>
      <c r="C4" s="306">
        <v>63256.03</v>
      </c>
      <c r="D4" s="307">
        <v>0.24564025261138264</v>
      </c>
      <c r="E4" s="308">
        <v>136244.07999999999</v>
      </c>
      <c r="F4" s="307">
        <v>0.32745661173600688</v>
      </c>
      <c r="G4" s="308">
        <v>281262</v>
      </c>
      <c r="H4" s="307">
        <v>0.49609264996148372</v>
      </c>
      <c r="I4" s="308">
        <v>510537.95</v>
      </c>
      <c r="J4" s="309">
        <v>0.66653554974331031</v>
      </c>
      <c r="K4" s="318">
        <v>482513.54</v>
      </c>
      <c r="L4" s="310">
        <v>0.59470000000000001</v>
      </c>
      <c r="M4" s="892">
        <v>526742.19999999995</v>
      </c>
      <c r="N4" s="885">
        <v>0.57179880199999555</v>
      </c>
    </row>
    <row r="5" spans="1:14" ht="27.6" x14ac:dyDescent="0.3">
      <c r="A5" s="304" t="s">
        <v>222</v>
      </c>
      <c r="B5" s="305" t="s">
        <v>223</v>
      </c>
      <c r="C5" s="311">
        <v>16095.56</v>
      </c>
      <c r="D5" s="307">
        <v>6.2503407569549752E-2</v>
      </c>
      <c r="E5" s="312">
        <v>45145.599999999999</v>
      </c>
      <c r="F5" s="307">
        <v>0.10850545000405942</v>
      </c>
      <c r="G5" s="312">
        <v>55953</v>
      </c>
      <c r="H5" s="307">
        <v>9.8690445361601986E-2</v>
      </c>
      <c r="I5" s="312">
        <v>64909.56</v>
      </c>
      <c r="J5" s="313">
        <v>8.47430230371638E-2</v>
      </c>
      <c r="K5" s="318">
        <v>74883.759999999995</v>
      </c>
      <c r="L5" s="310">
        <v>9.2299999999999993E-2</v>
      </c>
      <c r="M5" s="892">
        <v>112367.23</v>
      </c>
      <c r="N5" s="885">
        <v>0.12197892536056153</v>
      </c>
    </row>
    <row r="6" spans="1:14" ht="27.6" x14ac:dyDescent="0.3">
      <c r="A6" s="314" t="s">
        <v>224</v>
      </c>
      <c r="B6" s="305" t="s">
        <v>225</v>
      </c>
      <c r="C6" s="311">
        <v>31070.880000000001</v>
      </c>
      <c r="D6" s="307">
        <v>0.12065662059503193</v>
      </c>
      <c r="E6" s="312">
        <v>32123.16</v>
      </c>
      <c r="F6" s="307">
        <v>7.7206592255998407E-2</v>
      </c>
      <c r="G6" s="315">
        <v>37737</v>
      </c>
      <c r="H6" s="316">
        <v>6.6560887470033317E-2</v>
      </c>
      <c r="I6" s="312">
        <v>38635.480000000003</v>
      </c>
      <c r="J6" s="313">
        <v>5.044075744300041E-2</v>
      </c>
      <c r="K6" s="318">
        <v>41462.99</v>
      </c>
      <c r="L6" s="310">
        <v>5.11E-2</v>
      </c>
      <c r="M6" s="892">
        <v>45584.94</v>
      </c>
      <c r="N6" s="885">
        <v>4.948419564872851E-2</v>
      </c>
    </row>
    <row r="7" spans="1:14" ht="27.6" x14ac:dyDescent="0.3">
      <c r="A7" s="304" t="s">
        <v>226</v>
      </c>
      <c r="B7" s="305" t="s">
        <v>227</v>
      </c>
      <c r="C7" s="306">
        <v>23410.799999999999</v>
      </c>
      <c r="D7" s="307">
        <v>9.0910460644377411E-2</v>
      </c>
      <c r="E7" s="308">
        <v>31264.84</v>
      </c>
      <c r="F7" s="317">
        <v>7.5143658152841422E-2</v>
      </c>
      <c r="G7" s="318">
        <v>31411</v>
      </c>
      <c r="H7" s="319">
        <v>5.5403027170183548E-2</v>
      </c>
      <c r="I7" s="306">
        <v>30125.82</v>
      </c>
      <c r="J7" s="313">
        <v>3.9330925340942846E-2</v>
      </c>
      <c r="K7" s="318">
        <v>32780.74</v>
      </c>
      <c r="L7" s="310">
        <v>4.0399999999999998E-2</v>
      </c>
      <c r="M7" s="892">
        <v>34572.86</v>
      </c>
      <c r="N7" s="885">
        <v>3.7530161680065829E-2</v>
      </c>
    </row>
    <row r="8" spans="1:14" x14ac:dyDescent="0.3">
      <c r="A8" s="880" t="s">
        <v>868</v>
      </c>
      <c r="B8" s="881" t="s">
        <v>869</v>
      </c>
      <c r="C8" s="322"/>
      <c r="D8" s="307"/>
      <c r="E8" s="323"/>
      <c r="F8" s="317"/>
      <c r="G8" s="318"/>
      <c r="H8" s="319"/>
      <c r="I8" s="306"/>
      <c r="J8" s="313"/>
      <c r="K8" s="318"/>
      <c r="L8" s="310"/>
      <c r="M8" s="892">
        <v>10164</v>
      </c>
      <c r="N8" s="885">
        <v>1.0999999999999999E-2</v>
      </c>
    </row>
    <row r="9" spans="1:14" ht="27.6" x14ac:dyDescent="0.3">
      <c r="A9" s="320" t="s">
        <v>228</v>
      </c>
      <c r="B9" s="321" t="s">
        <v>229</v>
      </c>
      <c r="C9" s="322">
        <v>839.98</v>
      </c>
      <c r="D9" s="307">
        <v>3.2618692540222522E-3</v>
      </c>
      <c r="E9" s="323">
        <v>11796.24</v>
      </c>
      <c r="F9" s="317">
        <v>2.8351740359102238E-2</v>
      </c>
      <c r="G9" s="318">
        <v>15145</v>
      </c>
      <c r="H9" s="319">
        <v>2.6712898236045647E-2</v>
      </c>
      <c r="I9" s="306">
        <v>14385.12</v>
      </c>
      <c r="J9" s="313">
        <v>1.8780570312791612E-2</v>
      </c>
      <c r="K9" s="318">
        <v>20419.82</v>
      </c>
      <c r="L9" s="310">
        <v>2.52E-2</v>
      </c>
      <c r="M9" s="892">
        <v>25725.22</v>
      </c>
      <c r="N9" s="885">
        <v>2.7925710104841284E-2</v>
      </c>
    </row>
    <row r="10" spans="1:14" x14ac:dyDescent="0.3">
      <c r="A10" s="880" t="s">
        <v>864</v>
      </c>
      <c r="B10" s="881" t="s">
        <v>865</v>
      </c>
      <c r="C10" s="886"/>
      <c r="D10" s="327"/>
      <c r="E10" s="886"/>
      <c r="F10" s="327"/>
      <c r="G10" s="318"/>
      <c r="H10" s="319"/>
      <c r="I10" s="322"/>
      <c r="J10" s="329"/>
      <c r="K10" s="318"/>
      <c r="L10" s="310"/>
      <c r="M10" s="892">
        <v>26417.02</v>
      </c>
      <c r="N10" s="885">
        <v>2.8676685460952103E-2</v>
      </c>
    </row>
    <row r="11" spans="1:14" x14ac:dyDescent="0.3">
      <c r="A11" s="324" t="s">
        <v>230</v>
      </c>
      <c r="B11" s="325" t="s">
        <v>231</v>
      </c>
      <c r="C11" s="326">
        <v>26029.360000000001</v>
      </c>
      <c r="D11" s="327">
        <v>0.10107903650786525</v>
      </c>
      <c r="E11" s="328">
        <v>26492.400000000001</v>
      </c>
      <c r="F11" s="327">
        <v>6.3673309994496566E-2</v>
      </c>
      <c r="G11" s="318">
        <v>31685</v>
      </c>
      <c r="H11" s="319">
        <v>5.5886311033945618E-2</v>
      </c>
      <c r="I11" s="322">
        <v>11933.78</v>
      </c>
      <c r="J11" s="329">
        <v>1.5580210271960628E-2</v>
      </c>
      <c r="K11" s="318">
        <v>16797.28</v>
      </c>
      <c r="L11" s="310">
        <v>2.07E-2</v>
      </c>
      <c r="M11" s="893"/>
      <c r="N11" s="890"/>
    </row>
    <row r="12" spans="1:14" x14ac:dyDescent="0.3">
      <c r="A12" s="304" t="s">
        <v>232</v>
      </c>
      <c r="B12" s="330" t="s">
        <v>233</v>
      </c>
      <c r="C12" s="318">
        <v>49.14</v>
      </c>
      <c r="D12" s="319">
        <v>1.9082389478636809E-4</v>
      </c>
      <c r="E12" s="318">
        <v>19.48</v>
      </c>
      <c r="F12" s="319" t="s">
        <v>234</v>
      </c>
      <c r="G12" s="318">
        <v>38.979999999999997</v>
      </c>
      <c r="H12" s="319">
        <v>6.8753302954180213E-5</v>
      </c>
      <c r="I12" s="331">
        <v>62.36</v>
      </c>
      <c r="J12" s="889">
        <v>8.1414431350290071E-5</v>
      </c>
      <c r="K12" s="318">
        <v>13687.72</v>
      </c>
      <c r="L12" s="310">
        <v>1.6899999999999998E-2</v>
      </c>
      <c r="M12" s="892">
        <v>8955.2199999999993</v>
      </c>
      <c r="N12" s="885">
        <v>9.7212337793448119E-3</v>
      </c>
    </row>
    <row r="13" spans="1:14" x14ac:dyDescent="0.3">
      <c r="A13" s="880" t="s">
        <v>866</v>
      </c>
      <c r="B13" s="884" t="s">
        <v>867</v>
      </c>
      <c r="C13" s="318"/>
      <c r="D13" s="319"/>
      <c r="E13" s="318"/>
      <c r="F13" s="319"/>
      <c r="G13" s="318"/>
      <c r="H13" s="319"/>
      <c r="I13" s="886"/>
      <c r="J13" s="889"/>
      <c r="K13" s="318"/>
      <c r="L13" s="310"/>
      <c r="M13" s="894">
        <v>12729.4</v>
      </c>
      <c r="N13" s="885">
        <v>1.3818250503146974E-2</v>
      </c>
    </row>
    <row r="14" spans="1:14" ht="27.6" x14ac:dyDescent="0.3">
      <c r="A14" s="320" t="s">
        <v>235</v>
      </c>
      <c r="B14" s="332" t="s">
        <v>236</v>
      </c>
      <c r="C14" s="318">
        <v>17167.509999999998</v>
      </c>
      <c r="D14" s="319">
        <v>6.6666078998451811E-2</v>
      </c>
      <c r="E14" s="318">
        <v>18295.36</v>
      </c>
      <c r="F14" s="319">
        <v>4.3972087419067836E-2</v>
      </c>
      <c r="G14" s="318">
        <v>12946</v>
      </c>
      <c r="H14" s="319">
        <v>2.2834280657896795E-2</v>
      </c>
      <c r="I14" s="333">
        <v>13173.56</v>
      </c>
      <c r="J14" s="889">
        <v>1.7198811678302232E-2</v>
      </c>
      <c r="K14" s="318">
        <v>12237</v>
      </c>
      <c r="L14" s="310">
        <v>1.5100000000000001E-2</v>
      </c>
      <c r="M14" s="892">
        <v>11523.9</v>
      </c>
      <c r="N14" s="885">
        <v>1.2509634151901537E-2</v>
      </c>
    </row>
    <row r="15" spans="1:14" x14ac:dyDescent="0.3">
      <c r="A15" s="882" t="s">
        <v>230</v>
      </c>
      <c r="B15" s="883" t="s">
        <v>231</v>
      </c>
      <c r="C15" s="334"/>
      <c r="D15" s="887"/>
      <c r="E15" s="886"/>
      <c r="F15" s="887"/>
      <c r="G15" s="318"/>
      <c r="H15" s="319"/>
      <c r="I15" s="333"/>
      <c r="J15" s="888"/>
      <c r="K15" s="318"/>
      <c r="L15" s="310"/>
      <c r="M15" s="892">
        <v>23927.88</v>
      </c>
      <c r="N15" s="885">
        <v>2.5974628800198005E-2</v>
      </c>
    </row>
    <row r="16" spans="1:14" x14ac:dyDescent="0.3">
      <c r="A16" s="320" t="s">
        <v>237</v>
      </c>
      <c r="B16" s="321" t="s">
        <v>238</v>
      </c>
      <c r="C16" s="334">
        <v>4304.84</v>
      </c>
      <c r="D16" s="335">
        <v>1.6716856638830869E-2</v>
      </c>
      <c r="E16" s="308">
        <v>7860.1</v>
      </c>
      <c r="F16" s="336">
        <v>1.8891402209227644E-2</v>
      </c>
      <c r="G16" s="318">
        <v>11889</v>
      </c>
      <c r="H16" s="319">
        <v>2.096993378199714E-2</v>
      </c>
      <c r="I16" s="311">
        <v>12343.12</v>
      </c>
      <c r="J16" s="309">
        <v>1.6114626297119829E-2</v>
      </c>
      <c r="K16" s="318">
        <v>9919.08</v>
      </c>
      <c r="L16" s="310">
        <v>1.2200000000000001E-2</v>
      </c>
      <c r="M16" s="892">
        <v>4649.8999999999996</v>
      </c>
      <c r="N16" s="885">
        <v>5.0476442734601092E-3</v>
      </c>
    </row>
    <row r="17" spans="1:20" ht="41.4" x14ac:dyDescent="0.3">
      <c r="A17" s="304" t="s">
        <v>239</v>
      </c>
      <c r="B17" s="305" t="s">
        <v>240</v>
      </c>
      <c r="C17" s="337">
        <v>497.32</v>
      </c>
      <c r="D17" s="338">
        <v>1.9312279071053435E-3</v>
      </c>
      <c r="E17" s="339">
        <v>704.76</v>
      </c>
      <c r="F17" s="313">
        <v>1.6938594446604081E-3</v>
      </c>
      <c r="G17" s="340">
        <v>11093.96</v>
      </c>
      <c r="H17" s="310">
        <v>1.9567634500809571E-2</v>
      </c>
      <c r="I17" s="341">
        <v>11851.6</v>
      </c>
      <c r="J17" s="313">
        <v>1.5472919733660967E-2</v>
      </c>
      <c r="K17" s="340">
        <v>9857.36</v>
      </c>
      <c r="L17" s="310">
        <v>1.2200000000000001E-2</v>
      </c>
      <c r="M17" s="894">
        <v>9330</v>
      </c>
      <c r="N17" s="885">
        <v>1.0128071801841507E-2</v>
      </c>
      <c r="S17" s="879">
        <v>10163.799999999999</v>
      </c>
      <c r="T17" s="885">
        <v>1.1033193588376924E-2</v>
      </c>
    </row>
    <row r="18" spans="1:20" x14ac:dyDescent="0.3">
      <c r="A18" s="304" t="s">
        <v>241</v>
      </c>
      <c r="B18" s="305" t="s">
        <v>242</v>
      </c>
      <c r="C18" s="341">
        <v>74782.332768000007</v>
      </c>
      <c r="D18" s="338">
        <v>0.29039999999999999</v>
      </c>
      <c r="E18" s="339">
        <v>106138.839658</v>
      </c>
      <c r="F18" s="313">
        <v>0.25509999999999999</v>
      </c>
      <c r="G18" s="340">
        <v>77786.168375999987</v>
      </c>
      <c r="H18" s="310">
        <v>0.13719999999999999</v>
      </c>
      <c r="I18" s="341">
        <v>57982.988048999985</v>
      </c>
      <c r="J18" s="313">
        <v>7.569999999999999E-2</v>
      </c>
      <c r="K18" s="340">
        <v>96702.316000000006</v>
      </c>
      <c r="L18" s="310">
        <v>0.11919999999999997</v>
      </c>
      <c r="M18" s="894">
        <v>68512.430000000095</v>
      </c>
      <c r="N18" s="885">
        <v>7.4372862846585328E-2</v>
      </c>
    </row>
    <row r="19" spans="1:20" x14ac:dyDescent="0.3">
      <c r="A19" s="305"/>
      <c r="B19" s="342" t="s">
        <v>34</v>
      </c>
      <c r="C19" s="339">
        <v>257514.92</v>
      </c>
      <c r="D19" s="338">
        <v>1</v>
      </c>
      <c r="E19" s="339">
        <v>416067.58</v>
      </c>
      <c r="F19" s="338">
        <v>1</v>
      </c>
      <c r="G19" s="343">
        <v>566954.57999999996</v>
      </c>
      <c r="H19" s="344">
        <v>1</v>
      </c>
      <c r="I19" s="339">
        <v>765957.57</v>
      </c>
      <c r="J19" s="313">
        <v>1</v>
      </c>
      <c r="K19" s="340">
        <v>811261.03999999992</v>
      </c>
      <c r="L19" s="310">
        <v>1</v>
      </c>
      <c r="M19" s="891">
        <f>SUM(M4:M18)</f>
        <v>921202.2</v>
      </c>
      <c r="N19" s="895">
        <f>SUM(N4:N18)</f>
        <v>0.99996680641162317</v>
      </c>
    </row>
    <row r="20" spans="1:20" x14ac:dyDescent="0.3">
      <c r="A20" s="300"/>
      <c r="B20" s="300"/>
      <c r="C20" s="300"/>
      <c r="D20" s="300"/>
      <c r="E20" s="300"/>
      <c r="F20" s="300"/>
      <c r="G20" s="300"/>
      <c r="H20" s="300"/>
      <c r="I20" s="297"/>
      <c r="J20" s="297"/>
      <c r="K20" s="298"/>
      <c r="L20" s="298"/>
    </row>
    <row r="21" spans="1:20" x14ac:dyDescent="0.3">
      <c r="A21" s="345" t="s">
        <v>147</v>
      </c>
      <c r="B21" s="300"/>
      <c r="C21" s="300"/>
      <c r="D21" s="300"/>
      <c r="E21" s="300"/>
      <c r="F21" s="300"/>
      <c r="G21" s="300"/>
      <c r="H21" s="300"/>
      <c r="I21" s="346"/>
      <c r="J21" s="297"/>
      <c r="K21" s="298"/>
      <c r="L21" s="298"/>
    </row>
  </sheetData>
  <mergeCells count="7">
    <mergeCell ref="M2:N2"/>
    <mergeCell ref="K2:L2"/>
    <mergeCell ref="A3:B3"/>
    <mergeCell ref="C2:D2"/>
    <mergeCell ref="E2:F2"/>
    <mergeCell ref="G2:H2"/>
    <mergeCell ref="I2: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election activeCell="S21" sqref="S21"/>
    </sheetView>
  </sheetViews>
  <sheetFormatPr baseColWidth="10" defaultColWidth="11.44140625" defaultRowHeight="13.8" x14ac:dyDescent="0.25"/>
  <cols>
    <col min="1" max="1" width="28.6640625" style="195" customWidth="1"/>
    <col min="2" max="10" width="0" style="195" hidden="1" customWidth="1"/>
    <col min="11" max="11" width="12.6640625" style="195" bestFit="1" customWidth="1"/>
    <col min="12" max="12" width="12.88671875" style="195" bestFit="1" customWidth="1"/>
    <col min="13" max="13" width="13" style="195" bestFit="1" customWidth="1"/>
    <col min="14" max="16384" width="11.44140625" style="195"/>
  </cols>
  <sheetData>
    <row r="1" spans="1:13" x14ac:dyDescent="0.25">
      <c r="A1" s="1018" t="s">
        <v>173</v>
      </c>
      <c r="B1" s="1018"/>
      <c r="C1" s="1018"/>
      <c r="D1" s="1018"/>
      <c r="E1" s="1018"/>
      <c r="F1" s="1018"/>
      <c r="G1" s="1018"/>
      <c r="H1" s="1018"/>
      <c r="I1" s="1018"/>
      <c r="J1" s="1018"/>
      <c r="K1" s="1018"/>
      <c r="L1" s="1018"/>
      <c r="M1" s="1018"/>
    </row>
    <row r="2" spans="1:13" x14ac:dyDescent="0.25">
      <c r="A2" s="222" t="s">
        <v>0</v>
      </c>
      <c r="B2" s="223">
        <v>2010</v>
      </c>
      <c r="C2" s="223">
        <v>2011</v>
      </c>
      <c r="D2" s="223">
        <v>2012</v>
      </c>
      <c r="E2" s="223">
        <v>2013</v>
      </c>
      <c r="F2" s="223">
        <v>2014</v>
      </c>
      <c r="G2" s="223">
        <v>2015</v>
      </c>
      <c r="H2" s="223">
        <v>2016</v>
      </c>
      <c r="I2" s="223">
        <v>2017</v>
      </c>
      <c r="J2" s="223">
        <v>2018</v>
      </c>
      <c r="K2" s="223">
        <v>2019</v>
      </c>
      <c r="L2" s="223">
        <v>2020</v>
      </c>
      <c r="M2" s="748">
        <v>2021</v>
      </c>
    </row>
    <row r="3" spans="1:13" x14ac:dyDescent="0.25">
      <c r="A3" s="284" t="s">
        <v>2</v>
      </c>
      <c r="B3" s="283">
        <v>7071.4</v>
      </c>
      <c r="C3" s="29">
        <v>6517.51</v>
      </c>
      <c r="D3" s="283">
        <v>6467</v>
      </c>
      <c r="E3" s="283">
        <v>5746</v>
      </c>
      <c r="F3" s="283">
        <v>6411.0597981784313</v>
      </c>
      <c r="G3" s="29">
        <v>6447</v>
      </c>
      <c r="H3" s="29">
        <v>6258.1126756537988</v>
      </c>
      <c r="I3" s="29">
        <v>5885.7879999999996</v>
      </c>
      <c r="J3" s="283">
        <v>6251.55</v>
      </c>
      <c r="K3" s="744">
        <v>5972.56</v>
      </c>
      <c r="L3" s="743">
        <v>5463.835523588893</v>
      </c>
      <c r="M3" s="745">
        <v>5396.6631719695115</v>
      </c>
    </row>
    <row r="4" spans="1:13" x14ac:dyDescent="0.25">
      <c r="A4" s="284" t="s">
        <v>25</v>
      </c>
      <c r="B4" s="283">
        <v>3479.46</v>
      </c>
      <c r="C4" s="29">
        <v>3406.16</v>
      </c>
      <c r="D4" s="283">
        <v>3295</v>
      </c>
      <c r="E4" s="283">
        <v>3160</v>
      </c>
      <c r="F4" s="283">
        <v>3166.8999999999996</v>
      </c>
      <c r="G4" s="29">
        <v>3085</v>
      </c>
      <c r="H4" s="29">
        <v>3099.06</v>
      </c>
      <c r="I4" s="29">
        <v>3124.8999999999996</v>
      </c>
      <c r="J4" s="283">
        <v>3081.08</v>
      </c>
      <c r="K4" s="744">
        <v>2939.3199999999997</v>
      </c>
      <c r="L4" s="743">
        <v>2865.32</v>
      </c>
      <c r="M4" s="746">
        <v>3126.28</v>
      </c>
    </row>
    <row r="5" spans="1:13" x14ac:dyDescent="0.25">
      <c r="A5" s="284" t="s">
        <v>15</v>
      </c>
      <c r="B5" s="283">
        <v>4253.38</v>
      </c>
      <c r="C5" s="29">
        <v>3549.24</v>
      </c>
      <c r="D5" s="283">
        <v>4141</v>
      </c>
      <c r="E5" s="283">
        <v>4015</v>
      </c>
      <c r="F5" s="283">
        <v>4301.6000000000004</v>
      </c>
      <c r="G5" s="29">
        <v>4218.37</v>
      </c>
      <c r="H5" s="29">
        <v>4034.23</v>
      </c>
      <c r="I5" s="29">
        <v>4128.5349999999999</v>
      </c>
      <c r="J5" s="283">
        <v>3989.67</v>
      </c>
      <c r="K5" s="744">
        <v>3679.76</v>
      </c>
      <c r="L5" s="743">
        <v>3709.09</v>
      </c>
      <c r="M5" s="747">
        <v>3598.27</v>
      </c>
    </row>
    <row r="6" spans="1:13" x14ac:dyDescent="0.25">
      <c r="A6" s="284" t="s">
        <v>26</v>
      </c>
      <c r="B6" s="283">
        <v>9897.2000000000007</v>
      </c>
      <c r="C6" s="29">
        <v>9169.16</v>
      </c>
      <c r="D6" s="283">
        <v>9295</v>
      </c>
      <c r="E6" s="283">
        <v>8792</v>
      </c>
      <c r="F6" s="283">
        <v>9040.86</v>
      </c>
      <c r="G6" s="29">
        <v>9150.7000000000007</v>
      </c>
      <c r="H6" s="29">
        <v>9334.41</v>
      </c>
      <c r="I6" s="29">
        <v>9429.1099999999988</v>
      </c>
      <c r="J6" s="283">
        <v>9678.57</v>
      </c>
      <c r="K6" s="744">
        <v>9758.6299999999992</v>
      </c>
      <c r="L6" s="743">
        <v>10027.780000000001</v>
      </c>
      <c r="M6" s="745">
        <v>10353.919999999998</v>
      </c>
    </row>
    <row r="7" spans="1:13" x14ac:dyDescent="0.25">
      <c r="A7" s="284" t="s">
        <v>23</v>
      </c>
      <c r="B7" s="283">
        <v>4976.66</v>
      </c>
      <c r="C7" s="29">
        <v>4743.2</v>
      </c>
      <c r="D7" s="283">
        <v>4788</v>
      </c>
      <c r="E7" s="283">
        <v>4675</v>
      </c>
      <c r="F7" s="283">
        <v>4717.5999999999995</v>
      </c>
      <c r="G7" s="29">
        <v>4709</v>
      </c>
      <c r="H7" s="29">
        <v>4756.4799999999996</v>
      </c>
      <c r="I7" s="29">
        <v>4820.6100000000006</v>
      </c>
      <c r="J7" s="283">
        <v>4752.6000000000004</v>
      </c>
      <c r="K7" s="744">
        <v>4718.2199999999993</v>
      </c>
      <c r="L7" s="743">
        <v>4605.43</v>
      </c>
      <c r="M7" s="745">
        <v>2931.85</v>
      </c>
    </row>
    <row r="8" spans="1:13" x14ac:dyDescent="0.25">
      <c r="A8" s="284" t="s">
        <v>9</v>
      </c>
      <c r="B8" s="283">
        <v>8900.257999999998</v>
      </c>
      <c r="C8" s="29">
        <v>8520.17</v>
      </c>
      <c r="D8" s="283">
        <v>8119</v>
      </c>
      <c r="E8" s="283">
        <v>8036</v>
      </c>
      <c r="F8" s="283">
        <v>7669.5439999999999</v>
      </c>
      <c r="G8" s="29">
        <v>7618</v>
      </c>
      <c r="H8" s="29">
        <v>7532.1870000000008</v>
      </c>
      <c r="I8" s="29">
        <v>7276.27</v>
      </c>
      <c r="J8" s="283">
        <v>7315.3860000000004</v>
      </c>
      <c r="K8" s="744">
        <v>7961.4260000000004</v>
      </c>
      <c r="L8" s="743">
        <v>6566.32</v>
      </c>
      <c r="M8" s="745">
        <v>7211.375</v>
      </c>
    </row>
    <row r="9" spans="1:13" x14ac:dyDescent="0.25">
      <c r="A9" s="284" t="s">
        <v>24</v>
      </c>
      <c r="B9" s="283">
        <v>2533.08</v>
      </c>
      <c r="C9" s="29">
        <v>2261.5</v>
      </c>
      <c r="D9" s="283">
        <v>2325</v>
      </c>
      <c r="E9" s="283">
        <v>2268</v>
      </c>
      <c r="F9" s="283">
        <v>2259.16</v>
      </c>
      <c r="G9" s="29">
        <v>2203</v>
      </c>
      <c r="H9" s="29">
        <v>2141.1</v>
      </c>
      <c r="I9" s="29">
        <v>2162.62</v>
      </c>
      <c r="J9" s="283">
        <v>2156.98</v>
      </c>
      <c r="K9" s="744">
        <v>2101.6</v>
      </c>
      <c r="L9" s="743">
        <v>2068.34</v>
      </c>
      <c r="M9" s="746">
        <v>2105.29</v>
      </c>
    </row>
    <row r="10" spans="1:13" x14ac:dyDescent="0.25">
      <c r="A10" s="284" t="s">
        <v>22</v>
      </c>
      <c r="B10" s="283">
        <v>2218.62</v>
      </c>
      <c r="C10" s="29">
        <v>2195.1799999999998</v>
      </c>
      <c r="D10" s="283">
        <v>2120</v>
      </c>
      <c r="E10" s="283">
        <v>3025</v>
      </c>
      <c r="F10" s="283">
        <v>2003.6800000000005</v>
      </c>
      <c r="G10" s="29">
        <v>1978.78</v>
      </c>
      <c r="H10" s="29">
        <v>1891.3</v>
      </c>
      <c r="I10" s="29">
        <v>1858.8</v>
      </c>
      <c r="J10" s="283">
        <v>1848.28</v>
      </c>
      <c r="K10" s="744">
        <v>1670.38</v>
      </c>
      <c r="L10" s="743">
        <v>1688.0200000000002</v>
      </c>
      <c r="M10" s="747">
        <v>1716.5400000000002</v>
      </c>
    </row>
    <row r="11" spans="1:13" x14ac:dyDescent="0.25">
      <c r="A11" s="284" t="s">
        <v>13</v>
      </c>
      <c r="B11" s="283">
        <v>5115.96</v>
      </c>
      <c r="C11" s="29">
        <v>5744.01</v>
      </c>
      <c r="D11" s="283">
        <v>5290</v>
      </c>
      <c r="E11" s="283">
        <v>5106</v>
      </c>
      <c r="F11" s="283">
        <v>5007.5558696776416</v>
      </c>
      <c r="G11" s="29">
        <v>4905</v>
      </c>
      <c r="H11" s="29">
        <v>4815.1032714008752</v>
      </c>
      <c r="I11" s="29">
        <v>4846.720095592932</v>
      </c>
      <c r="J11" s="283">
        <v>5169.4715332564092</v>
      </c>
      <c r="K11" s="744">
        <v>4776.0538415437231</v>
      </c>
      <c r="L11" s="743">
        <v>5034.3500000000004</v>
      </c>
      <c r="M11" s="746">
        <v>4723.106675408404</v>
      </c>
    </row>
    <row r="12" spans="1:13" x14ac:dyDescent="0.25">
      <c r="A12" s="284" t="s">
        <v>21</v>
      </c>
      <c r="B12" s="283">
        <v>4792.4349999999995</v>
      </c>
      <c r="C12" s="29">
        <v>4641.17</v>
      </c>
      <c r="D12" s="283">
        <v>4288</v>
      </c>
      <c r="E12" s="283">
        <v>4143</v>
      </c>
      <c r="F12" s="283">
        <v>4033.81</v>
      </c>
      <c r="G12" s="29">
        <v>4185.3100000000004</v>
      </c>
      <c r="H12" s="29">
        <v>4028.72</v>
      </c>
      <c r="I12" s="29">
        <v>4093.66</v>
      </c>
      <c r="J12" s="283">
        <v>4292.07</v>
      </c>
      <c r="K12" s="744">
        <v>4134.47</v>
      </c>
      <c r="L12" s="743">
        <v>4032.33</v>
      </c>
      <c r="M12" s="747">
        <v>4090.74</v>
      </c>
    </row>
    <row r="13" spans="1:13" x14ac:dyDescent="0.25">
      <c r="A13" s="284" t="s">
        <v>18</v>
      </c>
      <c r="B13" s="283">
        <v>2508.044788359789</v>
      </c>
      <c r="C13" s="29">
        <v>2446.92</v>
      </c>
      <c r="D13" s="283">
        <v>2236</v>
      </c>
      <c r="E13" s="283">
        <v>2146</v>
      </c>
      <c r="F13" s="283">
        <v>2239.71</v>
      </c>
      <c r="G13" s="29">
        <v>2207.94</v>
      </c>
      <c r="H13" s="29">
        <v>2154.4499999999998</v>
      </c>
      <c r="I13" s="29">
        <v>2145.41</v>
      </c>
      <c r="J13" s="283">
        <v>2398.96</v>
      </c>
      <c r="K13" s="744">
        <v>2394.5500000000002</v>
      </c>
      <c r="L13" s="743">
        <v>2686.27</v>
      </c>
      <c r="M13" s="745">
        <v>2683.96</v>
      </c>
    </row>
    <row r="14" spans="1:13" x14ac:dyDescent="0.25">
      <c r="A14" s="284" t="s">
        <v>7</v>
      </c>
      <c r="B14" s="283">
        <v>7476.38</v>
      </c>
      <c r="C14" s="29">
        <v>7268.3</v>
      </c>
      <c r="D14" s="283">
        <v>7054</v>
      </c>
      <c r="E14" s="283">
        <v>6908</v>
      </c>
      <c r="F14" s="283">
        <v>7107</v>
      </c>
      <c r="G14" s="29">
        <v>6519</v>
      </c>
      <c r="H14" s="29">
        <v>7577.37</v>
      </c>
      <c r="I14" s="29">
        <v>7422</v>
      </c>
      <c r="J14" s="283">
        <v>7370.08</v>
      </c>
      <c r="K14" s="744">
        <v>7280.5</v>
      </c>
      <c r="L14" s="743">
        <v>7155.05</v>
      </c>
      <c r="M14" s="746">
        <v>7104</v>
      </c>
    </row>
    <row r="15" spans="1:13" x14ac:dyDescent="0.25">
      <c r="A15" s="284" t="s">
        <v>11</v>
      </c>
      <c r="B15" s="283">
        <v>12507.19</v>
      </c>
      <c r="C15" s="29">
        <v>12182.03</v>
      </c>
      <c r="D15" s="283">
        <v>11948</v>
      </c>
      <c r="E15" s="283">
        <v>12149</v>
      </c>
      <c r="F15" s="283">
        <v>12702.735000000001</v>
      </c>
      <c r="G15" s="29">
        <v>11972</v>
      </c>
      <c r="H15" s="29">
        <v>12498.65</v>
      </c>
      <c r="I15" s="29">
        <v>11245.164000000001</v>
      </c>
      <c r="J15" s="283">
        <v>11106.71</v>
      </c>
      <c r="K15" s="744">
        <v>11114.48</v>
      </c>
      <c r="L15" s="743">
        <v>11254.89</v>
      </c>
      <c r="M15" s="747">
        <v>11236.97</v>
      </c>
    </row>
    <row r="16" spans="1:13" x14ac:dyDescent="0.25">
      <c r="A16" s="284" t="s">
        <v>17</v>
      </c>
      <c r="B16" s="283">
        <v>17390.410211640203</v>
      </c>
      <c r="C16" s="29">
        <v>20897</v>
      </c>
      <c r="D16" s="283">
        <v>19025</v>
      </c>
      <c r="E16" s="283">
        <v>18915</v>
      </c>
      <c r="F16" s="283">
        <v>16528.46</v>
      </c>
      <c r="G16" s="29">
        <v>16398.400000000001</v>
      </c>
      <c r="H16" s="29">
        <v>15701.11</v>
      </c>
      <c r="I16" s="29">
        <v>15327.097</v>
      </c>
      <c r="J16" s="283">
        <v>15086.39</v>
      </c>
      <c r="K16" s="744">
        <v>14311.390000000001</v>
      </c>
      <c r="L16" s="743">
        <v>13888.22</v>
      </c>
      <c r="M16" s="745">
        <v>14924.75</v>
      </c>
    </row>
    <row r="17" spans="1:13" x14ac:dyDescent="0.25">
      <c r="A17" s="284" t="s">
        <v>30</v>
      </c>
      <c r="B17" s="283">
        <v>19485.472515634119</v>
      </c>
      <c r="C17" s="29">
        <v>18002.68</v>
      </c>
      <c r="D17" s="283">
        <v>17267</v>
      </c>
      <c r="E17" s="283">
        <v>16161</v>
      </c>
      <c r="F17" s="283">
        <v>16577.330000000002</v>
      </c>
      <c r="G17" s="29">
        <v>16615.121233676022</v>
      </c>
      <c r="H17" s="29">
        <v>17402.032036183351</v>
      </c>
      <c r="I17" s="29">
        <v>16444.142146162747</v>
      </c>
      <c r="J17" s="283">
        <v>16297.20796555436</v>
      </c>
      <c r="K17" s="744">
        <v>16768.413089343379</v>
      </c>
      <c r="L17" s="743">
        <v>16342</v>
      </c>
      <c r="M17" s="745">
        <v>16432.922111961816</v>
      </c>
    </row>
    <row r="18" spans="1:13" x14ac:dyDescent="0.25">
      <c r="A18" s="284" t="s">
        <v>29</v>
      </c>
      <c r="B18" s="283">
        <v>2849.8033953139334</v>
      </c>
      <c r="C18" s="29">
        <v>3303.51</v>
      </c>
      <c r="D18" s="283">
        <v>3335</v>
      </c>
      <c r="E18" s="283">
        <v>3827</v>
      </c>
      <c r="F18" s="283">
        <v>3390.0950954524287</v>
      </c>
      <c r="G18" s="29">
        <v>3145.9913864962491</v>
      </c>
      <c r="H18" s="29">
        <v>3469.6166930503605</v>
      </c>
      <c r="I18" s="29">
        <v>3426.9175125337442</v>
      </c>
      <c r="J18" s="283">
        <v>3299.2190967805068</v>
      </c>
      <c r="K18" s="744">
        <v>2383.1868597710145</v>
      </c>
      <c r="L18" s="743">
        <v>3269.16</v>
      </c>
      <c r="M18" s="745">
        <v>2632.0810937655365</v>
      </c>
    </row>
    <row r="19" spans="1:13" x14ac:dyDescent="0.25">
      <c r="A19" s="284" t="s">
        <v>33</v>
      </c>
      <c r="B19" s="283">
        <v>4335.63</v>
      </c>
      <c r="C19" s="29">
        <v>4186.55</v>
      </c>
      <c r="D19" s="283">
        <v>3939</v>
      </c>
      <c r="E19" s="283">
        <v>4252</v>
      </c>
      <c r="F19" s="283">
        <v>3878</v>
      </c>
      <c r="G19" s="29">
        <v>4131</v>
      </c>
      <c r="H19" s="29">
        <v>4089</v>
      </c>
      <c r="I19" s="29">
        <v>3859.54</v>
      </c>
      <c r="J19" s="283">
        <v>3912</v>
      </c>
      <c r="K19" s="744">
        <v>3852.44</v>
      </c>
      <c r="L19" s="743">
        <v>3491</v>
      </c>
      <c r="M19" s="746">
        <v>3623.5</v>
      </c>
    </row>
    <row r="20" spans="1:13" x14ac:dyDescent="0.25">
      <c r="A20" s="284" t="s">
        <v>3</v>
      </c>
      <c r="B20" s="283">
        <v>28077.919999999998</v>
      </c>
      <c r="C20" s="29">
        <v>26526.57</v>
      </c>
      <c r="D20" s="283">
        <v>26454</v>
      </c>
      <c r="E20" s="283">
        <v>24706</v>
      </c>
      <c r="F20" s="283">
        <v>23248.76</v>
      </c>
      <c r="G20" s="29">
        <v>29279</v>
      </c>
      <c r="H20" s="29">
        <v>36523.277000000002</v>
      </c>
      <c r="I20" s="29">
        <v>26093.21</v>
      </c>
      <c r="J20" s="283">
        <v>24989.373999999996</v>
      </c>
      <c r="K20" s="744">
        <v>24588.51</v>
      </c>
      <c r="L20" s="743">
        <v>25365.040000000001</v>
      </c>
      <c r="M20" s="747">
        <v>25009.51</v>
      </c>
    </row>
    <row r="21" spans="1:13" x14ac:dyDescent="0.25">
      <c r="A21" s="284" t="s">
        <v>28</v>
      </c>
      <c r="B21" s="283">
        <v>6152.4</v>
      </c>
      <c r="C21" s="29">
        <v>5953.16</v>
      </c>
      <c r="D21" s="283">
        <v>4801</v>
      </c>
      <c r="E21" s="283">
        <v>5288</v>
      </c>
      <c r="F21" s="283">
        <v>5164.32</v>
      </c>
      <c r="G21" s="29">
        <v>5072</v>
      </c>
      <c r="H21" s="29">
        <v>5074.84</v>
      </c>
      <c r="I21" s="29">
        <v>4984</v>
      </c>
      <c r="J21" s="283">
        <v>5129.28</v>
      </c>
      <c r="K21" s="744">
        <v>4894.42</v>
      </c>
      <c r="L21" s="743">
        <v>4894</v>
      </c>
      <c r="M21" s="745">
        <v>5038.3600000000006</v>
      </c>
    </row>
    <row r="22" spans="1:13" x14ac:dyDescent="0.25">
      <c r="A22" s="284" t="s">
        <v>1</v>
      </c>
      <c r="B22" s="283">
        <v>9251.7199999999993</v>
      </c>
      <c r="C22" s="29">
        <v>8914.8799999999992</v>
      </c>
      <c r="D22" s="283">
        <v>8058</v>
      </c>
      <c r="E22" s="283">
        <v>8444</v>
      </c>
      <c r="F22" s="283">
        <v>7841.7702018215696</v>
      </c>
      <c r="G22" s="29">
        <v>7918</v>
      </c>
      <c r="H22" s="29">
        <v>8903.1173243461999</v>
      </c>
      <c r="I22" s="29">
        <v>8730.15</v>
      </c>
      <c r="J22" s="283">
        <v>8868.6400000000012</v>
      </c>
      <c r="K22" s="744">
        <v>8775.83</v>
      </c>
      <c r="L22" s="743">
        <v>7922.5944764111064</v>
      </c>
      <c r="M22" s="747">
        <v>8158.3468280304878</v>
      </c>
    </row>
    <row r="23" spans="1:13" x14ac:dyDescent="0.25">
      <c r="A23" s="284" t="s">
        <v>8</v>
      </c>
      <c r="B23" s="283">
        <v>6000</v>
      </c>
      <c r="C23" s="29">
        <v>7558.28</v>
      </c>
      <c r="D23" s="283">
        <v>6646</v>
      </c>
      <c r="E23" s="283">
        <v>6079</v>
      </c>
      <c r="F23" s="283">
        <v>6205</v>
      </c>
      <c r="G23" s="29">
        <v>5782</v>
      </c>
      <c r="H23" s="29">
        <v>6221</v>
      </c>
      <c r="I23" s="29">
        <v>6333</v>
      </c>
      <c r="J23" s="283">
        <v>6453.1</v>
      </c>
      <c r="K23" s="744">
        <v>6505</v>
      </c>
      <c r="L23" s="743">
        <v>6435.64</v>
      </c>
      <c r="M23" s="746">
        <v>6169</v>
      </c>
    </row>
    <row r="24" spans="1:13" x14ac:dyDescent="0.25">
      <c r="A24" s="284" t="s">
        <v>31</v>
      </c>
      <c r="B24" s="283">
        <v>1059.9100000000001</v>
      </c>
      <c r="C24" s="29">
        <v>1359.9</v>
      </c>
      <c r="D24" s="283">
        <v>1178</v>
      </c>
      <c r="E24" s="283">
        <v>735</v>
      </c>
      <c r="F24" s="283">
        <v>1190.0849045475711</v>
      </c>
      <c r="G24" s="29">
        <v>1425.7273798277299</v>
      </c>
      <c r="H24" s="29">
        <v>1082.8112707662867</v>
      </c>
      <c r="I24" s="29">
        <v>1037.0803413035096</v>
      </c>
      <c r="J24" s="283">
        <v>1234.8229376651334</v>
      </c>
      <c r="K24" s="744">
        <v>1843.9000508856052</v>
      </c>
      <c r="L24" s="743">
        <v>936</v>
      </c>
      <c r="M24" s="747">
        <v>1714.716794272646</v>
      </c>
    </row>
    <row r="25" spans="1:13" x14ac:dyDescent="0.25">
      <c r="A25" s="284" t="s">
        <v>27</v>
      </c>
      <c r="B25" s="283">
        <v>3182.12</v>
      </c>
      <c r="C25" s="29">
        <v>3286.68</v>
      </c>
      <c r="D25" s="283">
        <v>2947</v>
      </c>
      <c r="E25" s="283">
        <v>2813</v>
      </c>
      <c r="F25" s="283">
        <v>2957.99</v>
      </c>
      <c r="G25" s="29">
        <v>2838</v>
      </c>
      <c r="H25" s="29">
        <v>2832.33</v>
      </c>
      <c r="I25" s="29">
        <v>2869.44</v>
      </c>
      <c r="J25" s="283">
        <v>2875.44</v>
      </c>
      <c r="K25" s="744">
        <v>2592</v>
      </c>
      <c r="L25" s="743">
        <v>2547.0000000000005</v>
      </c>
      <c r="M25" s="745">
        <v>2669.43</v>
      </c>
    </row>
    <row r="26" spans="1:13" x14ac:dyDescent="0.25">
      <c r="A26" s="284" t="s">
        <v>10</v>
      </c>
      <c r="B26" s="283">
        <v>8071.76</v>
      </c>
      <c r="C26" s="29">
        <v>6543.83</v>
      </c>
      <c r="D26" s="283">
        <v>6493</v>
      </c>
      <c r="E26" s="283">
        <v>6132</v>
      </c>
      <c r="F26" s="283">
        <v>6181.2900000000009</v>
      </c>
      <c r="G26" s="29">
        <v>6166</v>
      </c>
      <c r="H26" s="29">
        <v>6006.16</v>
      </c>
      <c r="I26" s="29">
        <v>5828.83</v>
      </c>
      <c r="J26" s="283">
        <v>5746.11</v>
      </c>
      <c r="K26" s="744">
        <v>6038.3</v>
      </c>
      <c r="L26" s="743">
        <v>5702.14</v>
      </c>
      <c r="M26" s="745">
        <v>5751.09</v>
      </c>
    </row>
    <row r="27" spans="1:13" x14ac:dyDescent="0.25">
      <c r="A27" s="284" t="s">
        <v>5</v>
      </c>
      <c r="B27" s="283">
        <v>6000.79</v>
      </c>
      <c r="C27" s="29">
        <v>5466.18</v>
      </c>
      <c r="D27" s="283">
        <v>5053</v>
      </c>
      <c r="E27" s="283">
        <v>4953</v>
      </c>
      <c r="F27" s="283">
        <v>4940</v>
      </c>
      <c r="G27" s="29">
        <v>5050</v>
      </c>
      <c r="H27" s="29">
        <v>5006</v>
      </c>
      <c r="I27" s="29">
        <v>5144</v>
      </c>
      <c r="J27" s="283">
        <v>5198.28</v>
      </c>
      <c r="K27" s="744">
        <v>4879</v>
      </c>
      <c r="L27" s="743">
        <v>4835.78</v>
      </c>
      <c r="M27" s="745">
        <v>4854</v>
      </c>
    </row>
    <row r="28" spans="1:13" x14ac:dyDescent="0.25">
      <c r="A28" s="284" t="s">
        <v>14</v>
      </c>
      <c r="B28" s="283">
        <v>10595.63</v>
      </c>
      <c r="C28" s="29">
        <v>10548.97</v>
      </c>
      <c r="D28" s="283">
        <v>10268</v>
      </c>
      <c r="E28" s="283">
        <v>9840</v>
      </c>
      <c r="F28" s="283">
        <v>9914.92</v>
      </c>
      <c r="G28" s="29">
        <v>9943</v>
      </c>
      <c r="H28" s="29">
        <v>10123.379999999999</v>
      </c>
      <c r="I28" s="29">
        <v>10457.85</v>
      </c>
      <c r="J28" s="283">
        <v>10319.200000000001</v>
      </c>
      <c r="K28" s="744">
        <v>10124.99</v>
      </c>
      <c r="L28" s="743">
        <v>10229.129999999999</v>
      </c>
      <c r="M28" s="746">
        <v>10062.32</v>
      </c>
    </row>
    <row r="29" spans="1:13" x14ac:dyDescent="0.25">
      <c r="A29" s="284" t="s">
        <v>20</v>
      </c>
      <c r="B29" s="283">
        <v>3239.88</v>
      </c>
      <c r="C29" s="29">
        <v>3218.94</v>
      </c>
      <c r="D29" s="283">
        <v>3105</v>
      </c>
      <c r="E29" s="283">
        <v>2053</v>
      </c>
      <c r="F29" s="283">
        <v>3002.1600000000003</v>
      </c>
      <c r="G29" s="29">
        <v>3040.2200000000003</v>
      </c>
      <c r="H29" s="29">
        <v>2949.6</v>
      </c>
      <c r="I29" s="29">
        <v>2833.16</v>
      </c>
      <c r="J29" s="283">
        <v>2809.68</v>
      </c>
      <c r="K29" s="744">
        <v>2786.72</v>
      </c>
      <c r="L29" s="743">
        <v>2893.5600000000013</v>
      </c>
      <c r="M29" s="747">
        <v>2846.9000000000005</v>
      </c>
    </row>
    <row r="30" spans="1:13" x14ac:dyDescent="0.25">
      <c r="A30" s="284" t="s">
        <v>32</v>
      </c>
      <c r="B30" s="283">
        <v>2164.63</v>
      </c>
      <c r="C30" s="29">
        <v>1970.91</v>
      </c>
      <c r="D30" s="283">
        <v>1833</v>
      </c>
      <c r="E30" s="283">
        <v>1686</v>
      </c>
      <c r="F30" s="283">
        <v>1948.1</v>
      </c>
      <c r="G30" s="29">
        <v>2128</v>
      </c>
      <c r="H30" s="29">
        <v>1915.66</v>
      </c>
      <c r="I30" s="29">
        <v>2130</v>
      </c>
      <c r="J30" s="283">
        <v>2130</v>
      </c>
      <c r="K30" s="744">
        <v>1781.46</v>
      </c>
      <c r="L30" s="743">
        <v>1432</v>
      </c>
      <c r="M30" s="745">
        <v>1499.8</v>
      </c>
    </row>
    <row r="31" spans="1:13" x14ac:dyDescent="0.25">
      <c r="A31" s="284" t="s">
        <v>4</v>
      </c>
      <c r="B31" s="283">
        <v>4087.06</v>
      </c>
      <c r="C31" s="29">
        <v>3919.24</v>
      </c>
      <c r="D31" s="283">
        <v>3789</v>
      </c>
      <c r="E31" s="283">
        <v>3733</v>
      </c>
      <c r="F31" s="283">
        <v>3766</v>
      </c>
      <c r="G31" s="29">
        <v>3935</v>
      </c>
      <c r="H31" s="29">
        <v>4002</v>
      </c>
      <c r="I31" s="29">
        <v>4253</v>
      </c>
      <c r="J31" s="283">
        <v>4378</v>
      </c>
      <c r="K31" s="744">
        <v>3989.5</v>
      </c>
      <c r="L31" s="743">
        <v>3690.94</v>
      </c>
      <c r="M31" s="745">
        <v>4135</v>
      </c>
    </row>
    <row r="32" spans="1:13" x14ac:dyDescent="0.25">
      <c r="A32" s="284" t="s">
        <v>6</v>
      </c>
      <c r="B32" s="283">
        <v>8968.89</v>
      </c>
      <c r="C32" s="29">
        <v>8691.76</v>
      </c>
      <c r="D32" s="283">
        <v>8551</v>
      </c>
      <c r="E32" s="283">
        <v>8361</v>
      </c>
      <c r="F32" s="283">
        <v>8689</v>
      </c>
      <c r="G32" s="29">
        <v>8594</v>
      </c>
      <c r="H32" s="29">
        <v>7914</v>
      </c>
      <c r="I32" s="29">
        <v>8640</v>
      </c>
      <c r="J32" s="283">
        <v>8759.44</v>
      </c>
      <c r="K32" s="744">
        <v>8964</v>
      </c>
      <c r="L32" s="743">
        <v>8725.59</v>
      </c>
      <c r="M32" s="745">
        <v>8853</v>
      </c>
    </row>
    <row r="33" spans="1:13" x14ac:dyDescent="0.25">
      <c r="A33" s="284" t="s">
        <v>12</v>
      </c>
      <c r="B33" s="283">
        <v>5153.97</v>
      </c>
      <c r="C33" s="29">
        <v>4576.3100000000004</v>
      </c>
      <c r="D33" s="283">
        <v>5047</v>
      </c>
      <c r="E33" s="283">
        <v>4936</v>
      </c>
      <c r="F33" s="283">
        <v>4940.674130322358</v>
      </c>
      <c r="G33" s="29">
        <v>4875</v>
      </c>
      <c r="H33" s="29">
        <v>4993.526728599124</v>
      </c>
      <c r="I33" s="29">
        <v>5160.4999044070673</v>
      </c>
      <c r="J33" s="283">
        <v>5008.3084667435905</v>
      </c>
      <c r="K33" s="744">
        <v>5351.3661584562769</v>
      </c>
      <c r="L33" s="743">
        <v>4971.3500000000004</v>
      </c>
      <c r="M33" s="750">
        <v>5350.8333245915956</v>
      </c>
    </row>
    <row r="34" spans="1:13" x14ac:dyDescent="0.25">
      <c r="A34" s="284" t="s">
        <v>16</v>
      </c>
      <c r="B34" s="283">
        <v>12282.29</v>
      </c>
      <c r="C34" s="29">
        <v>9659.8799999999992</v>
      </c>
      <c r="D34" s="283">
        <v>9345</v>
      </c>
      <c r="E34" s="283">
        <v>9007</v>
      </c>
      <c r="F34" s="283">
        <v>11521.64</v>
      </c>
      <c r="G34" s="29">
        <v>10684.369999999999</v>
      </c>
      <c r="H34" s="29">
        <v>11036.76</v>
      </c>
      <c r="I34" s="29">
        <v>11622.44</v>
      </c>
      <c r="J34" s="283">
        <v>12091.48</v>
      </c>
      <c r="K34" s="744">
        <v>12209.970000000001</v>
      </c>
      <c r="L34" s="743">
        <v>12937</v>
      </c>
      <c r="M34" s="751">
        <v>13055</v>
      </c>
    </row>
    <row r="35" spans="1:13" x14ac:dyDescent="0.25">
      <c r="A35" s="284" t="s">
        <v>19</v>
      </c>
      <c r="B35" s="283">
        <v>304114.07</v>
      </c>
      <c r="C35" s="29">
        <v>296994.3</v>
      </c>
      <c r="D35" s="283">
        <v>284641</v>
      </c>
      <c r="E35" s="283">
        <v>277648</v>
      </c>
      <c r="F35" s="283">
        <v>281646.74000000005</v>
      </c>
      <c r="G35" s="29">
        <v>293433.06000000017</v>
      </c>
      <c r="H35" s="29">
        <v>303304.80499999999</v>
      </c>
      <c r="I35" s="29">
        <v>246660.21999999997</v>
      </c>
      <c r="J35" s="283">
        <v>243587.62000000002</v>
      </c>
      <c r="K35" s="744">
        <v>239722.61999999953</v>
      </c>
      <c r="L35" s="743">
        <v>230304.85999999978</v>
      </c>
      <c r="M35" s="752">
        <v>236709.82000000097</v>
      </c>
    </row>
    <row r="36" spans="1:13" x14ac:dyDescent="0.25">
      <c r="A36" s="224" t="s">
        <v>34</v>
      </c>
      <c r="B36" s="225">
        <f>SUM(B3:B35)</f>
        <v>538194.4239109481</v>
      </c>
      <c r="C36" s="225">
        <f t="shared" ref="C36:L36" si="0">SUM(C3:C35)</f>
        <v>524224.07999999996</v>
      </c>
      <c r="D36" s="225">
        <f t="shared" si="0"/>
        <v>503141</v>
      </c>
      <c r="E36" s="225">
        <f t="shared" si="0"/>
        <v>489738</v>
      </c>
      <c r="F36" s="225">
        <f t="shared" si="0"/>
        <v>494193.54900000012</v>
      </c>
      <c r="G36" s="225">
        <f t="shared" si="0"/>
        <v>509652.99000000017</v>
      </c>
      <c r="H36" s="225">
        <f t="shared" si="0"/>
        <v>528672.19900000002</v>
      </c>
      <c r="I36" s="225">
        <f t="shared" si="0"/>
        <v>460274.16399999999</v>
      </c>
      <c r="J36" s="225">
        <f t="shared" si="0"/>
        <v>457585</v>
      </c>
      <c r="K36" s="749">
        <f t="shared" si="0"/>
        <v>450864.96599999949</v>
      </c>
      <c r="L36" s="749">
        <f t="shared" si="0"/>
        <v>437970.0299999998</v>
      </c>
      <c r="M36" s="753">
        <f>SUM(M2:M35)</f>
        <v>447790.3450000009</v>
      </c>
    </row>
    <row r="56" spans="1:11" x14ac:dyDescent="0.25">
      <c r="A56" s="741" t="s">
        <v>2</v>
      </c>
      <c r="B56" s="738">
        <v>13772</v>
      </c>
      <c r="C56" s="738">
        <v>5396.6631719695115</v>
      </c>
      <c r="K56" s="738">
        <v>5396.6631719695115</v>
      </c>
    </row>
    <row r="57" spans="1:11" x14ac:dyDescent="0.25">
      <c r="A57" s="742" t="s">
        <v>25</v>
      </c>
      <c r="B57" s="739">
        <v>9736</v>
      </c>
      <c r="C57" s="739">
        <v>3126.28</v>
      </c>
      <c r="K57" s="739">
        <v>3126.28</v>
      </c>
    </row>
    <row r="58" spans="1:11" x14ac:dyDescent="0.25">
      <c r="A58" s="740" t="s">
        <v>15</v>
      </c>
      <c r="B58" s="737">
        <v>6297</v>
      </c>
      <c r="C58" s="737">
        <v>3598.27</v>
      </c>
      <c r="K58" s="737">
        <v>3598.27</v>
      </c>
    </row>
    <row r="59" spans="1:11" x14ac:dyDescent="0.25">
      <c r="A59" s="741" t="s">
        <v>26</v>
      </c>
      <c r="B59" s="738">
        <v>28710</v>
      </c>
      <c r="C59" s="738">
        <v>10353.919999999998</v>
      </c>
      <c r="K59" s="738">
        <v>10353.919999999998</v>
      </c>
    </row>
    <row r="60" spans="1:11" x14ac:dyDescent="0.25">
      <c r="A60" s="741" t="s">
        <v>23</v>
      </c>
      <c r="B60" s="738">
        <v>15224</v>
      </c>
      <c r="C60" s="738">
        <v>2931.85</v>
      </c>
      <c r="K60" s="738">
        <v>2931.85</v>
      </c>
    </row>
    <row r="61" spans="1:11" x14ac:dyDescent="0.25">
      <c r="A61" s="741" t="s">
        <v>9</v>
      </c>
      <c r="B61" s="738">
        <v>25004</v>
      </c>
      <c r="C61" s="738">
        <v>7211.375</v>
      </c>
      <c r="K61" s="738">
        <v>7211.375</v>
      </c>
    </row>
    <row r="62" spans="1:11" x14ac:dyDescent="0.25">
      <c r="A62" s="742" t="s">
        <v>24</v>
      </c>
      <c r="B62" s="739">
        <v>6303</v>
      </c>
      <c r="C62" s="739">
        <v>2105.29</v>
      </c>
      <c r="K62" s="739">
        <v>2105.29</v>
      </c>
    </row>
    <row r="63" spans="1:11" x14ac:dyDescent="0.25">
      <c r="A63" s="740" t="s">
        <v>22</v>
      </c>
      <c r="B63" s="737">
        <v>4596</v>
      </c>
      <c r="C63" s="737">
        <v>1716.5400000000002</v>
      </c>
      <c r="K63" s="737">
        <v>1716.5400000000002</v>
      </c>
    </row>
    <row r="64" spans="1:11" x14ac:dyDescent="0.25">
      <c r="A64" s="742" t="s">
        <v>13</v>
      </c>
      <c r="B64" s="739">
        <v>13721</v>
      </c>
      <c r="C64" s="739">
        <v>4723.106675408404</v>
      </c>
      <c r="K64" s="739">
        <v>4723.106675408404</v>
      </c>
    </row>
    <row r="65" spans="1:11" x14ac:dyDescent="0.25">
      <c r="A65" s="740" t="s">
        <v>21</v>
      </c>
      <c r="B65" s="737">
        <v>10043</v>
      </c>
      <c r="C65" s="737">
        <v>4090.74</v>
      </c>
      <c r="K65" s="737">
        <v>4090.74</v>
      </c>
    </row>
    <row r="66" spans="1:11" x14ac:dyDescent="0.25">
      <c r="A66" s="741" t="s">
        <v>18</v>
      </c>
      <c r="B66" s="738">
        <v>5428</v>
      </c>
      <c r="C66" s="738">
        <v>2683.96</v>
      </c>
      <c r="K66" s="738">
        <v>2683.96</v>
      </c>
    </row>
    <row r="67" spans="1:11" x14ac:dyDescent="0.25">
      <c r="A67" s="741" t="s">
        <v>855</v>
      </c>
      <c r="B67" s="738">
        <v>758539</v>
      </c>
      <c r="C67" s="738">
        <v>236709.82000000097</v>
      </c>
      <c r="K67" s="738">
        <v>236709.82000000097</v>
      </c>
    </row>
    <row r="68" spans="1:11" x14ac:dyDescent="0.25">
      <c r="A68" s="742" t="s">
        <v>7</v>
      </c>
      <c r="B68" s="739">
        <v>24072</v>
      </c>
      <c r="C68" s="739">
        <v>7104</v>
      </c>
      <c r="K68" s="739">
        <v>7104</v>
      </c>
    </row>
    <row r="69" spans="1:11" x14ac:dyDescent="0.25">
      <c r="A69" s="740" t="s">
        <v>11</v>
      </c>
      <c r="B69" s="737">
        <v>30793</v>
      </c>
      <c r="C69" s="737">
        <v>11236.97</v>
      </c>
      <c r="K69" s="737">
        <v>11236.97</v>
      </c>
    </row>
    <row r="70" spans="1:11" x14ac:dyDescent="0.25">
      <c r="A70" s="741" t="s">
        <v>17</v>
      </c>
      <c r="B70" s="738">
        <v>36450</v>
      </c>
      <c r="C70" s="738">
        <v>14924.75</v>
      </c>
      <c r="K70" s="738">
        <v>14924.75</v>
      </c>
    </row>
    <row r="71" spans="1:11" x14ac:dyDescent="0.25">
      <c r="A71" s="741" t="s">
        <v>30</v>
      </c>
      <c r="B71" s="738">
        <v>46240</v>
      </c>
      <c r="C71" s="738">
        <v>16432.922111961816</v>
      </c>
      <c r="K71" s="738">
        <v>16432.922111961816</v>
      </c>
    </row>
    <row r="72" spans="1:11" x14ac:dyDescent="0.25">
      <c r="A72" s="741" t="s">
        <v>29</v>
      </c>
      <c r="B72" s="738">
        <v>7840</v>
      </c>
      <c r="C72" s="738">
        <v>2632.0810937655365</v>
      </c>
      <c r="K72" s="738">
        <v>2632.0810937655365</v>
      </c>
    </row>
    <row r="73" spans="1:11" x14ac:dyDescent="0.25">
      <c r="A73" s="742" t="s">
        <v>33</v>
      </c>
      <c r="B73" s="739">
        <v>7575</v>
      </c>
      <c r="C73" s="739">
        <v>3623.5</v>
      </c>
      <c r="K73" s="739">
        <v>3623.5</v>
      </c>
    </row>
    <row r="74" spans="1:11" x14ac:dyDescent="0.25">
      <c r="A74" s="740" t="s">
        <v>3</v>
      </c>
      <c r="B74" s="737">
        <v>68858</v>
      </c>
      <c r="C74" s="737">
        <v>25009.51</v>
      </c>
      <c r="K74" s="737">
        <v>25009.51</v>
      </c>
    </row>
    <row r="75" spans="1:11" x14ac:dyDescent="0.25">
      <c r="A75" s="741" t="s">
        <v>28</v>
      </c>
      <c r="B75" s="738">
        <v>12364</v>
      </c>
      <c r="C75" s="738">
        <v>5038.3600000000006</v>
      </c>
      <c r="K75" s="738">
        <v>5038.3600000000006</v>
      </c>
    </row>
    <row r="76" spans="1:11" x14ac:dyDescent="0.25">
      <c r="A76" s="740" t="s">
        <v>1</v>
      </c>
      <c r="B76" s="737">
        <v>18266</v>
      </c>
      <c r="C76" s="737">
        <v>8158.3468280304878</v>
      </c>
      <c r="K76" s="737">
        <v>8158.3468280304878</v>
      </c>
    </row>
    <row r="77" spans="1:11" x14ac:dyDescent="0.25">
      <c r="A77" s="742" t="s">
        <v>8</v>
      </c>
      <c r="B77" s="739">
        <v>18733</v>
      </c>
      <c r="C77" s="739">
        <v>6169</v>
      </c>
      <c r="K77" s="739">
        <v>6169</v>
      </c>
    </row>
    <row r="78" spans="1:11" x14ac:dyDescent="0.25">
      <c r="A78" s="740" t="s">
        <v>31</v>
      </c>
      <c r="B78" s="737">
        <v>3213</v>
      </c>
      <c r="C78" s="737">
        <v>1714.716794272646</v>
      </c>
      <c r="K78" s="737">
        <v>1714.716794272646</v>
      </c>
    </row>
    <row r="79" spans="1:11" x14ac:dyDescent="0.25">
      <c r="A79" s="741" t="s">
        <v>27</v>
      </c>
      <c r="B79" s="738">
        <v>8257</v>
      </c>
      <c r="C79" s="738">
        <v>2669.43</v>
      </c>
      <c r="K79" s="738">
        <v>2669.43</v>
      </c>
    </row>
    <row r="80" spans="1:11" x14ac:dyDescent="0.25">
      <c r="A80" s="741" t="s">
        <v>10</v>
      </c>
      <c r="B80" s="738">
        <v>18470</v>
      </c>
      <c r="C80" s="738">
        <v>5751.09</v>
      </c>
      <c r="K80" s="738">
        <v>5751.09</v>
      </c>
    </row>
    <row r="81" spans="1:11" x14ac:dyDescent="0.25">
      <c r="A81" s="741" t="s">
        <v>5</v>
      </c>
      <c r="B81" s="738">
        <v>12467</v>
      </c>
      <c r="C81" s="738">
        <v>4854</v>
      </c>
      <c r="K81" s="738">
        <v>4854</v>
      </c>
    </row>
    <row r="82" spans="1:11" x14ac:dyDescent="0.25">
      <c r="A82" s="742" t="s">
        <v>14</v>
      </c>
      <c r="B82" s="739">
        <v>27431</v>
      </c>
      <c r="C82" s="739">
        <v>10062.32</v>
      </c>
      <c r="K82" s="739">
        <v>10062.32</v>
      </c>
    </row>
    <row r="83" spans="1:11" x14ac:dyDescent="0.25">
      <c r="A83" s="740" t="s">
        <v>20</v>
      </c>
      <c r="B83" s="737">
        <v>8479</v>
      </c>
      <c r="C83" s="737">
        <v>2846.9000000000005</v>
      </c>
      <c r="K83" s="737">
        <v>2846.9000000000005</v>
      </c>
    </row>
    <row r="84" spans="1:11" x14ac:dyDescent="0.25">
      <c r="A84" s="741" t="s">
        <v>32</v>
      </c>
      <c r="B84" s="738">
        <v>4307</v>
      </c>
      <c r="C84" s="738">
        <v>1499.8</v>
      </c>
      <c r="K84" s="738">
        <v>1499.8</v>
      </c>
    </row>
    <row r="85" spans="1:11" x14ac:dyDescent="0.25">
      <c r="A85" s="741" t="s">
        <v>4</v>
      </c>
      <c r="B85" s="738">
        <v>7657</v>
      </c>
      <c r="C85" s="738">
        <v>4135</v>
      </c>
      <c r="K85" s="738">
        <v>4135</v>
      </c>
    </row>
    <row r="86" spans="1:11" x14ac:dyDescent="0.25">
      <c r="A86" s="741" t="s">
        <v>6</v>
      </c>
      <c r="B86" s="738">
        <v>23938</v>
      </c>
      <c r="C86" s="738">
        <v>8853</v>
      </c>
      <c r="K86" s="738">
        <v>8853</v>
      </c>
    </row>
    <row r="87" spans="1:11" x14ac:dyDescent="0.25">
      <c r="A87" s="741" t="s">
        <v>12</v>
      </c>
      <c r="B87" s="738">
        <v>13781</v>
      </c>
      <c r="C87" s="738">
        <v>5350.8333245915956</v>
      </c>
      <c r="K87" s="738">
        <v>5350.8333245915956</v>
      </c>
    </row>
    <row r="88" spans="1:11" x14ac:dyDescent="0.25">
      <c r="A88" s="742" t="s">
        <v>16</v>
      </c>
      <c r="B88" s="739">
        <v>29697</v>
      </c>
      <c r="C88" s="739">
        <v>13055.189999999999</v>
      </c>
      <c r="K88" s="739">
        <v>13055.189999999999</v>
      </c>
    </row>
  </sheetData>
  <sortState ref="A56:K87">
    <sortCondition ref="A55"/>
  </sortState>
  <mergeCells count="1">
    <mergeCell ref="A1:M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9"/>
  <sheetViews>
    <sheetView topLeftCell="A118" workbookViewId="0">
      <selection activeCell="K113" sqref="K113:L114"/>
    </sheetView>
  </sheetViews>
  <sheetFormatPr baseColWidth="10" defaultColWidth="11" defaultRowHeight="14.4" x14ac:dyDescent="0.3"/>
  <cols>
    <col min="1" max="1" width="14.6640625" style="193" customWidth="1"/>
    <col min="2" max="2" width="54.109375" style="193" customWidth="1"/>
    <col min="3" max="3" width="9.44140625" style="193" customWidth="1"/>
    <col min="4" max="4" width="9.5546875" style="193" customWidth="1"/>
    <col min="5" max="5" width="9.44140625" style="193" customWidth="1"/>
    <col min="6" max="6" width="8.88671875" style="193" customWidth="1"/>
    <col min="7" max="7" width="8.6640625" style="193" customWidth="1"/>
    <col min="8" max="10" width="9.44140625" style="193" customWidth="1"/>
    <col min="11" max="11" width="7.5546875" style="193" bestFit="1" customWidth="1"/>
    <col min="12" max="12" width="7.5546875" style="193" customWidth="1"/>
    <col min="13" max="13" width="9.88671875" style="193" customWidth="1"/>
    <col min="14" max="14" width="18.6640625" style="193" customWidth="1"/>
    <col min="15" max="15" width="12.88671875" style="193" hidden="1" customWidth="1"/>
    <col min="16" max="18" width="11.5546875" style="193" hidden="1" customWidth="1"/>
    <col min="19" max="19" width="19.5546875" style="193" hidden="1" customWidth="1"/>
    <col min="20" max="24" width="0" style="193" hidden="1" customWidth="1"/>
    <col min="25" max="16384" width="11" style="193"/>
  </cols>
  <sheetData>
    <row r="1" spans="1:25" ht="12.75" customHeight="1" thickBot="1" x14ac:dyDescent="0.35">
      <c r="A1" s="1048" t="s">
        <v>522</v>
      </c>
      <c r="B1" s="1048"/>
      <c r="C1" s="1048"/>
      <c r="D1" s="1048"/>
      <c r="E1" s="1048"/>
      <c r="F1" s="1048"/>
      <c r="G1" s="1048"/>
      <c r="H1" s="1048"/>
      <c r="I1" s="1048"/>
      <c r="J1" s="1048"/>
      <c r="K1" s="1048"/>
      <c r="L1" s="1048"/>
      <c r="M1" s="1048"/>
      <c r="N1" s="1048"/>
      <c r="O1"/>
      <c r="P1"/>
      <c r="Q1"/>
      <c r="R1"/>
    </row>
    <row r="2" spans="1:25" ht="15" thickBot="1" x14ac:dyDescent="0.35">
      <c r="A2" s="1048"/>
      <c r="B2" s="1048"/>
      <c r="C2" s="1048"/>
      <c r="D2" s="1048"/>
      <c r="E2" s="1048"/>
      <c r="F2" s="1048"/>
      <c r="G2" s="1048"/>
      <c r="H2" s="1048"/>
      <c r="I2" s="1048"/>
      <c r="J2" s="1048"/>
      <c r="K2" s="1048"/>
      <c r="L2" s="1048"/>
      <c r="M2" s="1048"/>
      <c r="N2" s="1048"/>
      <c r="O2" s="347"/>
      <c r="P2" s="348"/>
      <c r="Q2" s="348"/>
      <c r="R2"/>
    </row>
    <row r="3" spans="1:25" ht="3" customHeight="1" thickBot="1" x14ac:dyDescent="0.35">
      <c r="A3" s="1048"/>
      <c r="B3" s="1048"/>
      <c r="C3" s="1048"/>
      <c r="D3" s="1048"/>
      <c r="E3" s="1048"/>
      <c r="F3" s="1048"/>
      <c r="G3" s="1048"/>
      <c r="H3" s="1048"/>
      <c r="I3" s="1048"/>
      <c r="J3" s="1048"/>
      <c r="K3" s="1048"/>
      <c r="L3" s="1048"/>
      <c r="M3" s="1048"/>
      <c r="N3" s="1048"/>
      <c r="O3" s="349"/>
      <c r="P3" s="348"/>
      <c r="Q3" s="348"/>
      <c r="R3"/>
    </row>
    <row r="4" spans="1:25" s="351" customFormat="1" ht="5.25" customHeight="1" thickBot="1" x14ac:dyDescent="0.3">
      <c r="A4" s="1049"/>
      <c r="B4" s="1049"/>
      <c r="C4" s="1049"/>
      <c r="D4" s="1049"/>
      <c r="E4" s="1049"/>
      <c r="F4" s="1049"/>
      <c r="G4" s="1049"/>
      <c r="H4" s="1049"/>
      <c r="I4" s="1049"/>
      <c r="J4" s="1049"/>
      <c r="K4" s="1049"/>
      <c r="L4" s="1049"/>
      <c r="M4" s="1049"/>
      <c r="N4" s="1049"/>
      <c r="O4" s="349"/>
      <c r="P4" s="349"/>
      <c r="Q4" s="349"/>
      <c r="R4" s="350"/>
    </row>
    <row r="5" spans="1:25" s="351" customFormat="1" ht="13.8" thickBot="1" x14ac:dyDescent="0.3">
      <c r="A5" s="352" t="s">
        <v>246</v>
      </c>
      <c r="B5" s="353" t="s">
        <v>247</v>
      </c>
      <c r="C5" s="354">
        <v>2012</v>
      </c>
      <c r="D5" s="355">
        <v>2013</v>
      </c>
      <c r="E5" s="355">
        <v>2014</v>
      </c>
      <c r="F5" s="355">
        <v>2015</v>
      </c>
      <c r="G5" s="355">
        <v>2016</v>
      </c>
      <c r="H5" s="355">
        <v>2017</v>
      </c>
      <c r="I5" s="355">
        <v>2018</v>
      </c>
      <c r="J5" s="355">
        <v>2019</v>
      </c>
      <c r="K5" s="355">
        <v>2020</v>
      </c>
      <c r="L5" s="355"/>
      <c r="M5" s="353" t="s">
        <v>248</v>
      </c>
      <c r="N5" s="356" t="s">
        <v>249</v>
      </c>
      <c r="O5" s="350"/>
      <c r="P5" s="350"/>
      <c r="Q5" s="350"/>
      <c r="R5" s="350"/>
    </row>
    <row r="6" spans="1:25" s="351" customFormat="1" ht="13.5" customHeight="1" x14ac:dyDescent="0.25">
      <c r="A6" s="1050" t="s">
        <v>250</v>
      </c>
      <c r="B6" s="1050"/>
      <c r="C6" s="1050"/>
      <c r="D6" s="1050"/>
      <c r="E6" s="1050"/>
      <c r="F6" s="1050"/>
      <c r="G6" s="1050"/>
      <c r="H6" s="1050"/>
      <c r="I6" s="1050"/>
      <c r="J6" s="1050"/>
      <c r="K6" s="1050"/>
      <c r="L6" s="1050"/>
      <c r="M6" s="1050"/>
      <c r="N6" s="1050"/>
      <c r="O6" s="350"/>
      <c r="P6" s="350"/>
      <c r="Q6" s="350"/>
      <c r="R6" s="350"/>
    </row>
    <row r="7" spans="1:25" s="351" customFormat="1" ht="38.4" x14ac:dyDescent="0.25">
      <c r="A7" s="357" t="s">
        <v>251</v>
      </c>
      <c r="B7" s="358" t="s">
        <v>252</v>
      </c>
      <c r="C7" s="359">
        <v>4.58</v>
      </c>
      <c r="D7" s="360">
        <v>4.54</v>
      </c>
      <c r="E7" s="360">
        <v>4.74</v>
      </c>
      <c r="F7" s="360">
        <v>4.49</v>
      </c>
      <c r="G7" s="360">
        <v>4.91</v>
      </c>
      <c r="H7" s="359">
        <v>4.6500000000000004</v>
      </c>
      <c r="I7" s="361">
        <v>4.01</v>
      </c>
      <c r="J7" s="361">
        <v>3.97</v>
      </c>
      <c r="K7" s="361">
        <v>4.04</v>
      </c>
      <c r="L7" s="361">
        <v>3.97</v>
      </c>
      <c r="M7" s="362" t="s">
        <v>253</v>
      </c>
      <c r="N7" s="363" t="s">
        <v>254</v>
      </c>
      <c r="O7" s="350"/>
      <c r="P7" s="350"/>
      <c r="Q7" s="350"/>
      <c r="R7" s="350"/>
    </row>
    <row r="8" spans="1:25" s="351" customFormat="1" ht="39" customHeight="1" x14ac:dyDescent="0.25">
      <c r="A8" s="357" t="s">
        <v>255</v>
      </c>
      <c r="B8" s="358" t="s">
        <v>256</v>
      </c>
      <c r="C8" s="364" t="s">
        <v>257</v>
      </c>
      <c r="D8" s="359">
        <v>19.64</v>
      </c>
      <c r="E8" s="359">
        <v>18.68</v>
      </c>
      <c r="F8" s="359">
        <v>16.61</v>
      </c>
      <c r="G8" s="359">
        <v>16.64</v>
      </c>
      <c r="H8" s="359">
        <v>15.67</v>
      </c>
      <c r="I8" s="361" t="s">
        <v>257</v>
      </c>
      <c r="J8" s="361">
        <v>16.600000000000001</v>
      </c>
      <c r="K8" s="361" t="s">
        <v>257</v>
      </c>
      <c r="L8" s="361">
        <v>30.56</v>
      </c>
      <c r="M8" s="362" t="s">
        <v>253</v>
      </c>
      <c r="N8" s="363" t="s">
        <v>258</v>
      </c>
      <c r="O8" s="350"/>
      <c r="P8" s="350"/>
      <c r="Q8" s="350"/>
      <c r="R8" s="350"/>
      <c r="S8" s="365"/>
      <c r="T8" s="365"/>
      <c r="U8" s="365"/>
      <c r="V8" s="365"/>
      <c r="W8" s="365"/>
    </row>
    <row r="9" spans="1:25" s="351" customFormat="1" ht="19.2" x14ac:dyDescent="0.25">
      <c r="A9" s="357" t="s">
        <v>259</v>
      </c>
      <c r="B9" s="366" t="s">
        <v>260</v>
      </c>
      <c r="C9" s="364" t="s">
        <v>261</v>
      </c>
      <c r="D9" s="364" t="s">
        <v>261</v>
      </c>
      <c r="E9" s="364" t="s">
        <v>262</v>
      </c>
      <c r="F9" s="364">
        <v>16</v>
      </c>
      <c r="G9" s="367">
        <v>16</v>
      </c>
      <c r="H9" s="364">
        <v>16</v>
      </c>
      <c r="I9" s="368">
        <v>14</v>
      </c>
      <c r="J9" s="368">
        <v>14</v>
      </c>
      <c r="K9" s="368">
        <v>14</v>
      </c>
      <c r="L9" s="368">
        <v>14</v>
      </c>
      <c r="M9" s="364" t="s">
        <v>263</v>
      </c>
      <c r="N9" s="369" t="s">
        <v>264</v>
      </c>
      <c r="O9" s="350"/>
      <c r="P9" s="350"/>
      <c r="Q9" s="350"/>
      <c r="R9" s="350"/>
      <c r="S9" s="365"/>
      <c r="T9" s="365"/>
      <c r="U9" s="365"/>
      <c r="V9" s="365"/>
      <c r="W9" s="365"/>
    </row>
    <row r="10" spans="1:25" s="351" customFormat="1" ht="28.8" x14ac:dyDescent="0.25">
      <c r="A10" s="357" t="s">
        <v>265</v>
      </c>
      <c r="B10" s="366" t="s">
        <v>266</v>
      </c>
      <c r="C10" s="364" t="s">
        <v>257</v>
      </c>
      <c r="D10" s="364">
        <v>95</v>
      </c>
      <c r="E10" s="364">
        <v>94</v>
      </c>
      <c r="F10" s="364">
        <v>85</v>
      </c>
      <c r="G10" s="364">
        <v>88</v>
      </c>
      <c r="H10" s="364">
        <v>86</v>
      </c>
      <c r="I10" s="368">
        <v>90</v>
      </c>
      <c r="J10" s="368">
        <v>92</v>
      </c>
      <c r="K10" s="368">
        <v>88</v>
      </c>
      <c r="L10" s="368">
        <v>92</v>
      </c>
      <c r="M10" s="364" t="s">
        <v>263</v>
      </c>
      <c r="N10" s="369" t="s">
        <v>267</v>
      </c>
      <c r="O10" s="350"/>
      <c r="P10" s="350"/>
      <c r="Q10" s="350"/>
      <c r="R10" s="350"/>
      <c r="S10" s="365"/>
      <c r="T10" s="365" t="s">
        <v>268</v>
      </c>
      <c r="U10" s="365"/>
      <c r="V10" s="365"/>
      <c r="W10" s="365"/>
    </row>
    <row r="11" spans="1:25" s="351" customFormat="1" ht="37.5" customHeight="1" x14ac:dyDescent="0.25">
      <c r="A11" s="370" t="s">
        <v>269</v>
      </c>
      <c r="B11" s="371" t="s">
        <v>270</v>
      </c>
      <c r="C11" s="368">
        <v>66809.077846000029</v>
      </c>
      <c r="D11" s="368">
        <v>61703.319799999997</v>
      </c>
      <c r="E11" s="368">
        <v>56549.303999999996</v>
      </c>
      <c r="F11" s="368">
        <v>57776.388790000005</v>
      </c>
      <c r="G11" s="368">
        <v>58842.831002999992</v>
      </c>
      <c r="H11" s="368">
        <v>59800.533998999999</v>
      </c>
      <c r="I11" s="368">
        <v>65628.396000000008</v>
      </c>
      <c r="J11" s="368">
        <v>69620.712005999987</v>
      </c>
      <c r="K11" s="368">
        <v>71942.11348700001</v>
      </c>
      <c r="L11" s="368">
        <v>72306.219763000001</v>
      </c>
      <c r="M11" s="362" t="s">
        <v>271</v>
      </c>
      <c r="N11" s="363" t="s">
        <v>272</v>
      </c>
      <c r="O11" s="350"/>
      <c r="P11" s="350"/>
      <c r="Q11" s="350"/>
      <c r="R11" s="350"/>
      <c r="S11" s="372"/>
      <c r="T11" s="372"/>
      <c r="U11" s="372"/>
      <c r="V11" s="372"/>
      <c r="W11" s="372"/>
      <c r="X11" s="373"/>
    </row>
    <row r="12" spans="1:25" s="351" customFormat="1" ht="28.8" x14ac:dyDescent="0.25">
      <c r="A12" s="357" t="s">
        <v>273</v>
      </c>
      <c r="B12" s="366" t="s">
        <v>274</v>
      </c>
      <c r="C12" s="364">
        <v>4314515.2083201259</v>
      </c>
      <c r="D12" s="364">
        <v>3877865.0128599997</v>
      </c>
      <c r="E12" s="367">
        <v>4102018.3634789996</v>
      </c>
      <c r="F12" s="367">
        <v>4335283.926</v>
      </c>
      <c r="G12" s="367">
        <v>3703265.5301410002</v>
      </c>
      <c r="H12" s="364">
        <v>4416288.6158730006</v>
      </c>
      <c r="I12" s="368">
        <v>3801798.1962010004</v>
      </c>
      <c r="J12" s="368">
        <v>3303921.0615680004</v>
      </c>
      <c r="K12" s="364">
        <v>2793174</v>
      </c>
      <c r="L12" s="364">
        <v>2978287.1477229996</v>
      </c>
      <c r="M12" s="362" t="s">
        <v>271</v>
      </c>
      <c r="N12" s="374" t="s">
        <v>275</v>
      </c>
      <c r="O12" s="350"/>
      <c r="P12" s="350"/>
      <c r="Q12" s="350"/>
      <c r="R12" s="350"/>
      <c r="S12" s="375" t="s">
        <v>276</v>
      </c>
      <c r="T12" s="365"/>
      <c r="U12" s="365"/>
      <c r="V12" s="365"/>
      <c r="W12" s="365"/>
    </row>
    <row r="13" spans="1:25" s="383" customFormat="1" ht="28.5" customHeight="1" x14ac:dyDescent="0.25">
      <c r="A13" s="376" t="s">
        <v>277</v>
      </c>
      <c r="B13" s="377" t="s">
        <v>278</v>
      </c>
      <c r="C13" s="1051">
        <v>3485029.5823670402</v>
      </c>
      <c r="D13" s="1052"/>
      <c r="E13" s="1052"/>
      <c r="F13" s="1052"/>
      <c r="G13" s="1052"/>
      <c r="H13" s="1052"/>
      <c r="I13" s="1052"/>
      <c r="J13" s="1053"/>
      <c r="K13" s="378"/>
      <c r="L13" s="378"/>
      <c r="M13" s="379" t="s">
        <v>271</v>
      </c>
      <c r="N13" s="380" t="s">
        <v>279</v>
      </c>
      <c r="O13" s="349"/>
      <c r="P13" s="349"/>
      <c r="Q13" s="349"/>
      <c r="R13" s="349"/>
      <c r="S13" s="381">
        <v>-0.26721696659844335</v>
      </c>
      <c r="T13" s="382"/>
      <c r="U13" s="382"/>
      <c r="V13" s="382"/>
      <c r="W13" s="382"/>
    </row>
    <row r="14" spans="1:25" s="383" customFormat="1" ht="21.75" customHeight="1" thickBot="1" x14ac:dyDescent="0.3">
      <c r="A14" s="384" t="s">
        <v>280</v>
      </c>
      <c r="B14" s="385" t="s">
        <v>281</v>
      </c>
      <c r="C14" s="386">
        <v>2561944</v>
      </c>
      <c r="D14" s="386">
        <v>2523952</v>
      </c>
      <c r="E14" s="386">
        <v>2388559</v>
      </c>
      <c r="F14" s="386">
        <v>2571815</v>
      </c>
      <c r="G14" s="386">
        <v>2473724.9601409999</v>
      </c>
      <c r="H14" s="386">
        <v>2629336.9248730005</v>
      </c>
      <c r="I14" s="387">
        <v>2597063.4162010001</v>
      </c>
      <c r="J14" s="387">
        <v>2687475.7345680003</v>
      </c>
      <c r="K14" s="386">
        <v>2641954</v>
      </c>
      <c r="L14" s="386">
        <v>2918997.8737229994</v>
      </c>
      <c r="M14" s="388" t="s">
        <v>271</v>
      </c>
      <c r="N14" s="389" t="s">
        <v>275</v>
      </c>
      <c r="O14" s="349"/>
      <c r="P14" s="349"/>
      <c r="Q14" s="349"/>
      <c r="R14" s="390"/>
      <c r="S14" s="391"/>
      <c r="T14" s="392"/>
      <c r="U14" s="393"/>
      <c r="V14" s="393"/>
      <c r="W14" s="393"/>
      <c r="X14" s="394"/>
    </row>
    <row r="15" spans="1:25" s="351" customFormat="1" ht="15.75" customHeight="1" thickBot="1" x14ac:dyDescent="0.3">
      <c r="A15" s="1054" t="s">
        <v>282</v>
      </c>
      <c r="B15" s="1054"/>
      <c r="C15" s="1054"/>
      <c r="D15" s="1054"/>
      <c r="E15" s="1054"/>
      <c r="F15" s="1054"/>
      <c r="G15" s="1054"/>
      <c r="H15" s="1054"/>
      <c r="I15" s="1054"/>
      <c r="J15" s="1054"/>
      <c r="K15" s="1054"/>
      <c r="L15" s="1054"/>
      <c r="M15" s="1054"/>
      <c r="N15" s="1054"/>
      <c r="O15" s="350"/>
      <c r="P15" s="350"/>
      <c r="Q15" s="350"/>
      <c r="R15" s="350"/>
      <c r="S15" s="395"/>
      <c r="T15" s="365"/>
      <c r="U15" s="365"/>
      <c r="V15" s="365"/>
      <c r="W15" s="365"/>
      <c r="X15" s="396"/>
      <c r="Y15" s="396"/>
    </row>
    <row r="16" spans="1:25" s="351" customFormat="1" ht="15" customHeight="1" x14ac:dyDescent="0.25">
      <c r="A16" s="397" t="s">
        <v>283</v>
      </c>
      <c r="B16" s="398" t="s">
        <v>284</v>
      </c>
      <c r="C16" s="399">
        <v>587822</v>
      </c>
      <c r="D16" s="399">
        <v>568140</v>
      </c>
      <c r="E16" s="399">
        <v>573764.65575804329</v>
      </c>
      <c r="F16" s="399">
        <v>587955.70831000002</v>
      </c>
      <c r="G16" s="399">
        <v>609775.25713017234</v>
      </c>
      <c r="H16" s="399">
        <v>616979.80132966372</v>
      </c>
      <c r="I16" s="399">
        <v>633846.76251753222</v>
      </c>
      <c r="J16" s="399">
        <v>632653.09324420581</v>
      </c>
      <c r="K16" s="399">
        <v>615359.8147925029</v>
      </c>
      <c r="L16" s="399">
        <f>'[3]Gráfica 1.4.4'!N10</f>
        <v>640640.32690966362</v>
      </c>
      <c r="M16" s="400" t="s">
        <v>271</v>
      </c>
      <c r="N16" s="1046" t="s">
        <v>285</v>
      </c>
      <c r="O16" s="350"/>
      <c r="P16" s="350"/>
      <c r="Q16" s="350"/>
      <c r="R16" s="350"/>
      <c r="S16" s="401"/>
      <c r="T16" s="402"/>
      <c r="U16" s="401"/>
      <c r="V16" s="401"/>
      <c r="W16" s="401"/>
      <c r="X16" s="403"/>
    </row>
    <row r="17" spans="1:26" s="351" customFormat="1" ht="21" customHeight="1" x14ac:dyDescent="0.25">
      <c r="A17" s="357" t="s">
        <v>286</v>
      </c>
      <c r="B17" s="366" t="s">
        <v>287</v>
      </c>
      <c r="C17" s="364">
        <v>138426.6</v>
      </c>
      <c r="D17" s="364">
        <v>158870.37813000003</v>
      </c>
      <c r="E17" s="364">
        <v>156288.46456160001</v>
      </c>
      <c r="F17" s="364">
        <v>150075.92919315773</v>
      </c>
      <c r="G17" s="364">
        <v>153740.73834973999</v>
      </c>
      <c r="H17" s="364">
        <v>168154.99407163661</v>
      </c>
      <c r="I17" s="364">
        <v>166053.34504544773</v>
      </c>
      <c r="J17" s="368">
        <v>175494.42763992</v>
      </c>
      <c r="K17" s="368">
        <v>182530.78750478249</v>
      </c>
      <c r="L17" s="368">
        <f>'[5]Obj. 50%'!$E$24</f>
        <v>187317.16809625164</v>
      </c>
      <c r="M17" s="362" t="s">
        <v>271</v>
      </c>
      <c r="N17" s="1047"/>
      <c r="O17" s="350"/>
      <c r="P17" s="350"/>
      <c r="Q17" s="350"/>
      <c r="R17" s="350"/>
      <c r="S17" s="404"/>
      <c r="T17" s="404"/>
      <c r="U17" s="404"/>
      <c r="V17" s="404"/>
      <c r="W17" s="404"/>
      <c r="X17" s="405"/>
    </row>
    <row r="18" spans="1:26" s="351" customFormat="1" ht="13.2" x14ac:dyDescent="0.25">
      <c r="A18" s="357" t="s">
        <v>288</v>
      </c>
      <c r="B18" s="366" t="s">
        <v>289</v>
      </c>
      <c r="C18" s="364">
        <v>445231.89432012604</v>
      </c>
      <c r="D18" s="364">
        <v>431262.90299999987</v>
      </c>
      <c r="E18" s="364">
        <v>434387</v>
      </c>
      <c r="F18" s="364">
        <v>438031.49</v>
      </c>
      <c r="G18" s="364">
        <v>444648.54199999996</v>
      </c>
      <c r="H18" s="364">
        <v>460274.16399999999</v>
      </c>
      <c r="I18" s="364">
        <v>457585</v>
      </c>
      <c r="J18" s="364">
        <v>450864.45599999948</v>
      </c>
      <c r="K18" s="364">
        <v>437970.02999999974</v>
      </c>
      <c r="L18" s="364">
        <v>445769.53500000091</v>
      </c>
      <c r="M18" s="362" t="s">
        <v>271</v>
      </c>
      <c r="N18" s="1056" t="s">
        <v>290</v>
      </c>
      <c r="O18" s="350"/>
      <c r="P18" s="350"/>
      <c r="Q18" s="350"/>
      <c r="R18" s="350"/>
      <c r="S18" s="404"/>
      <c r="T18" s="365"/>
      <c r="U18" s="365"/>
      <c r="V18" s="365"/>
      <c r="W18" s="365"/>
    </row>
    <row r="19" spans="1:26" s="351" customFormat="1" ht="19.2" x14ac:dyDescent="0.25">
      <c r="A19" s="357" t="s">
        <v>291</v>
      </c>
      <c r="B19" s="366" t="s">
        <v>292</v>
      </c>
      <c r="C19" s="364">
        <v>422744</v>
      </c>
      <c r="D19" s="364">
        <v>383148</v>
      </c>
      <c r="E19" s="364">
        <v>392774.1172000001</v>
      </c>
      <c r="F19" s="364">
        <v>415488.84</v>
      </c>
      <c r="G19" s="364">
        <v>433168.20280000009</v>
      </c>
      <c r="H19" s="364">
        <v>421964.95199999999</v>
      </c>
      <c r="I19" s="364">
        <v>439464.15599999996</v>
      </c>
      <c r="J19" s="364">
        <v>418575.54300000006</v>
      </c>
      <c r="K19" s="364">
        <v>63232.160000000003</v>
      </c>
      <c r="L19" s="368">
        <v>411259</v>
      </c>
      <c r="M19" s="362" t="s">
        <v>271</v>
      </c>
      <c r="N19" s="1047"/>
      <c r="O19" s="350"/>
      <c r="P19" s="350"/>
      <c r="Q19" s="350"/>
      <c r="R19" s="350"/>
      <c r="S19" s="365"/>
      <c r="T19" s="365"/>
      <c r="U19" s="365"/>
      <c r="V19" s="365"/>
      <c r="W19" s="365"/>
    </row>
    <row r="20" spans="1:26" s="351" customFormat="1" ht="30" customHeight="1" x14ac:dyDescent="0.25">
      <c r="A20" s="357" t="s">
        <v>293</v>
      </c>
      <c r="B20" s="366" t="s">
        <v>294</v>
      </c>
      <c r="C20" s="364">
        <v>80397</v>
      </c>
      <c r="D20" s="364">
        <v>106589.64799999999</v>
      </c>
      <c r="E20" s="364">
        <v>101419.53999999998</v>
      </c>
      <c r="F20" s="364">
        <v>94164.489599999972</v>
      </c>
      <c r="G20" s="364">
        <v>96884.631199999902</v>
      </c>
      <c r="H20" s="364">
        <v>92315.810738328801</v>
      </c>
      <c r="I20" s="364">
        <v>92950.786747607897</v>
      </c>
      <c r="J20" s="368">
        <v>96881.03963871325</v>
      </c>
      <c r="K20" s="368">
        <v>101201.05</v>
      </c>
      <c r="L20" s="368">
        <v>101188</v>
      </c>
      <c r="M20" s="362" t="s">
        <v>271</v>
      </c>
      <c r="N20" s="374" t="s">
        <v>295</v>
      </c>
      <c r="O20" s="350"/>
      <c r="P20" s="350"/>
      <c r="Q20" s="350"/>
      <c r="R20" s="350"/>
      <c r="S20" s="365"/>
      <c r="T20" s="365"/>
      <c r="U20" s="365"/>
      <c r="V20" s="365"/>
      <c r="W20" s="365"/>
    </row>
    <row r="21" spans="1:26" s="351" customFormat="1" ht="15" customHeight="1" x14ac:dyDescent="0.25">
      <c r="A21" s="357" t="s">
        <v>296</v>
      </c>
      <c r="B21" s="366" t="s">
        <v>297</v>
      </c>
      <c r="C21" s="364" t="s">
        <v>154</v>
      </c>
      <c r="D21" s="364" t="s">
        <v>154</v>
      </c>
      <c r="E21" s="364" t="s">
        <v>154</v>
      </c>
      <c r="F21" s="364" t="s">
        <v>154</v>
      </c>
      <c r="G21" s="364">
        <v>28.76</v>
      </c>
      <c r="H21" s="364">
        <v>107.34</v>
      </c>
      <c r="I21" s="364">
        <v>1178.01</v>
      </c>
      <c r="J21" s="368">
        <v>4853.16</v>
      </c>
      <c r="K21" s="368">
        <v>5177.5899999999992</v>
      </c>
      <c r="L21" s="368">
        <v>5680.2900000000009</v>
      </c>
      <c r="M21" s="362" t="s">
        <v>271</v>
      </c>
      <c r="N21" s="1056" t="s">
        <v>290</v>
      </c>
      <c r="O21" s="350"/>
      <c r="P21" s="350"/>
      <c r="Q21" s="350"/>
      <c r="R21" s="350"/>
      <c r="S21" s="365"/>
      <c r="T21" s="365"/>
      <c r="U21" s="365"/>
      <c r="V21" s="365"/>
      <c r="W21" s="365"/>
    </row>
    <row r="22" spans="1:26" s="351" customFormat="1" ht="13.2" x14ac:dyDescent="0.25">
      <c r="A22" s="357" t="s">
        <v>298</v>
      </c>
      <c r="B22" s="366" t="s">
        <v>299</v>
      </c>
      <c r="C22" s="364">
        <v>38866.839999999997</v>
      </c>
      <c r="D22" s="364">
        <v>39823.130899999996</v>
      </c>
      <c r="E22" s="364">
        <v>41411.557749999993</v>
      </c>
      <c r="F22" s="364">
        <v>44581.918100000003</v>
      </c>
      <c r="G22" s="364">
        <v>48468.195089999979</v>
      </c>
      <c r="H22" s="364">
        <v>49214.862799999995</v>
      </c>
      <c r="I22" s="364">
        <v>52768.0262</v>
      </c>
      <c r="J22" s="364">
        <v>52493.497279999989</v>
      </c>
      <c r="K22" s="364">
        <v>49290.0262</v>
      </c>
      <c r="L22" s="364">
        <v>57914.034100000004</v>
      </c>
      <c r="M22" s="362" t="s">
        <v>271</v>
      </c>
      <c r="N22" s="1047"/>
      <c r="O22" s="350"/>
      <c r="P22" s="350"/>
      <c r="Q22" s="350"/>
      <c r="R22" s="350"/>
      <c r="S22" s="365"/>
      <c r="T22" s="365"/>
      <c r="U22" s="365"/>
      <c r="V22" s="365"/>
      <c r="W22" s="365"/>
    </row>
    <row r="23" spans="1:26" s="351" customFormat="1" ht="19.2" x14ac:dyDescent="0.25">
      <c r="A23" s="357" t="s">
        <v>300</v>
      </c>
      <c r="B23" s="366" t="s">
        <v>301</v>
      </c>
      <c r="C23" s="364">
        <v>23821.77</v>
      </c>
      <c r="D23" s="364">
        <v>20470</v>
      </c>
      <c r="E23" s="364">
        <v>16668.157999999999</v>
      </c>
      <c r="F23" s="364">
        <v>17676.047999999999</v>
      </c>
      <c r="G23" s="364">
        <v>17777.82</v>
      </c>
      <c r="H23" s="364">
        <v>18197.259999999998</v>
      </c>
      <c r="I23" s="364">
        <v>18939.429</v>
      </c>
      <c r="J23" s="364">
        <v>20549.075999999997</v>
      </c>
      <c r="K23" s="364">
        <v>20131.969000000001</v>
      </c>
      <c r="L23" s="364">
        <v>20490.534999999996</v>
      </c>
      <c r="M23" s="362" t="s">
        <v>271</v>
      </c>
      <c r="N23" s="374" t="s">
        <v>258</v>
      </c>
      <c r="O23" s="350"/>
      <c r="P23" s="350"/>
      <c r="Q23" s="350"/>
      <c r="R23" s="350"/>
      <c r="S23" s="365"/>
      <c r="T23" s="365"/>
      <c r="U23" s="365"/>
      <c r="V23" s="365"/>
      <c r="W23" s="365"/>
    </row>
    <row r="24" spans="1:26" s="351" customFormat="1" ht="19.2" x14ac:dyDescent="0.25">
      <c r="A24" s="357" t="s">
        <v>302</v>
      </c>
      <c r="B24" s="366" t="s">
        <v>303</v>
      </c>
      <c r="C24" s="364">
        <v>25515.545846000008</v>
      </c>
      <c r="D24" s="364">
        <v>24146.989799000006</v>
      </c>
      <c r="E24" s="364">
        <v>22514.116999999998</v>
      </c>
      <c r="F24" s="364">
        <v>22444.845150000001</v>
      </c>
      <c r="G24" s="364">
        <v>22740.536002999997</v>
      </c>
      <c r="H24" s="364">
        <v>22656</v>
      </c>
      <c r="I24" s="364">
        <v>25826</v>
      </c>
      <c r="J24" s="364">
        <v>26469.843002000001</v>
      </c>
      <c r="K24" s="364">
        <v>27126.023474000001</v>
      </c>
      <c r="L24" s="364">
        <v>27524.228754000003</v>
      </c>
      <c r="M24" s="362" t="s">
        <v>271</v>
      </c>
      <c r="N24" s="1056" t="s">
        <v>254</v>
      </c>
      <c r="O24" s="350"/>
      <c r="P24" s="350"/>
      <c r="Q24" s="350"/>
      <c r="R24" s="350"/>
      <c r="U24" s="406"/>
    </row>
    <row r="25" spans="1:26" s="351" customFormat="1" ht="19.2" x14ac:dyDescent="0.25">
      <c r="A25" s="357" t="s">
        <v>304</v>
      </c>
      <c r="B25" s="366" t="s">
        <v>305</v>
      </c>
      <c r="C25" s="364">
        <v>17164.336000000003</v>
      </c>
      <c r="D25" s="364">
        <v>16706.656000999999</v>
      </c>
      <c r="E25" s="364">
        <v>16933.616000000002</v>
      </c>
      <c r="F25" s="364">
        <v>17206.408640000001</v>
      </c>
      <c r="G25" s="364">
        <v>17867.008999999998</v>
      </c>
      <c r="H25" s="364">
        <v>18483.809999000001</v>
      </c>
      <c r="I25" s="364">
        <v>20385</v>
      </c>
      <c r="J25" s="364">
        <v>22113.582004</v>
      </c>
      <c r="K25" s="364">
        <v>24200.626012999997</v>
      </c>
      <c r="L25" s="364">
        <v>24291.456008999998</v>
      </c>
      <c r="M25" s="362" t="s">
        <v>271</v>
      </c>
      <c r="N25" s="1057"/>
      <c r="O25" s="350"/>
      <c r="P25" s="350"/>
      <c r="Q25" s="350"/>
      <c r="R25" s="350"/>
      <c r="S25" s="365"/>
      <c r="T25" s="365"/>
      <c r="U25" s="365"/>
      <c r="V25" s="365"/>
      <c r="W25" s="365"/>
      <c r="X25" s="365"/>
      <c r="Z25" s="365"/>
    </row>
    <row r="26" spans="1:26" s="351" customFormat="1" ht="19.2" x14ac:dyDescent="0.25">
      <c r="A26" s="357" t="s">
        <v>306</v>
      </c>
      <c r="B26" s="366" t="s">
        <v>307</v>
      </c>
      <c r="C26" s="364">
        <v>18152.321919205508</v>
      </c>
      <c r="D26" s="364">
        <v>18158.449748670209</v>
      </c>
      <c r="E26" s="364">
        <v>16819.050093351154</v>
      </c>
      <c r="F26" s="364">
        <v>16147.7738788233</v>
      </c>
      <c r="G26" s="364">
        <v>15521.066999999999</v>
      </c>
      <c r="H26" s="364">
        <v>14950.390670630448</v>
      </c>
      <c r="I26" s="364">
        <v>15722.947307235998</v>
      </c>
      <c r="J26" s="364">
        <v>15234.185600000001</v>
      </c>
      <c r="K26" s="364">
        <v>15488.055538144001</v>
      </c>
      <c r="L26" s="364">
        <v>15486.564160274002</v>
      </c>
      <c r="M26" s="362" t="s">
        <v>271</v>
      </c>
      <c r="N26" s="1057"/>
      <c r="O26" s="350"/>
      <c r="P26" s="350"/>
      <c r="Q26" s="350"/>
      <c r="R26" s="350"/>
      <c r="S26" s="365"/>
      <c r="T26" s="365"/>
      <c r="U26" s="365"/>
      <c r="V26" s="365"/>
      <c r="W26" s="365"/>
      <c r="X26" s="365"/>
      <c r="Z26" s="365"/>
    </row>
    <row r="27" spans="1:26" s="351" customFormat="1" ht="19.2" x14ac:dyDescent="0.25">
      <c r="A27" s="357" t="s">
        <v>308</v>
      </c>
      <c r="B27" s="366" t="s">
        <v>309</v>
      </c>
      <c r="C27" s="364">
        <v>9535.0822763662309</v>
      </c>
      <c r="D27" s="364">
        <v>9540.9056113811694</v>
      </c>
      <c r="E27" s="364">
        <v>9399.6004524584932</v>
      </c>
      <c r="F27" s="364">
        <v>9531.994235473252</v>
      </c>
      <c r="G27" s="364">
        <v>9720.4559999999983</v>
      </c>
      <c r="H27" s="364">
        <v>9519.8493699044502</v>
      </c>
      <c r="I27" s="364">
        <v>7840.0517495549993</v>
      </c>
      <c r="J27" s="364">
        <v>4846</v>
      </c>
      <c r="K27" s="364">
        <v>5465.3418094849994</v>
      </c>
      <c r="L27" s="364">
        <v>4434.4605660739999</v>
      </c>
      <c r="M27" s="362" t="s">
        <v>271</v>
      </c>
      <c r="N27" s="1057"/>
      <c r="O27" s="350"/>
      <c r="P27" s="350"/>
      <c r="Q27" s="350"/>
      <c r="R27" s="350"/>
      <c r="S27" s="365"/>
      <c r="T27" s="365"/>
      <c r="U27" s="365"/>
      <c r="V27" s="365"/>
      <c r="W27" s="365"/>
      <c r="X27" s="365"/>
      <c r="Z27" s="365"/>
    </row>
    <row r="28" spans="1:26" s="351" customFormat="1" ht="19.2" x14ac:dyDescent="0.25">
      <c r="A28" s="357" t="s">
        <v>310</v>
      </c>
      <c r="B28" s="366" t="s">
        <v>311</v>
      </c>
      <c r="C28" s="364">
        <v>13297.041555551561</v>
      </c>
      <c r="D28" s="364">
        <v>11202.675756125089</v>
      </c>
      <c r="E28" s="364">
        <v>12384.436635655069</v>
      </c>
      <c r="F28" s="364">
        <v>11984.468416381118</v>
      </c>
      <c r="G28" s="364">
        <v>12754.905999999999</v>
      </c>
      <c r="H28" s="364">
        <v>14973.83273632075</v>
      </c>
      <c r="I28" s="364">
        <v>15483.968555923999</v>
      </c>
      <c r="J28" s="364">
        <v>12951.211920222002</v>
      </c>
      <c r="K28" s="364">
        <v>15167.360210441</v>
      </c>
      <c r="L28" s="364">
        <v>15837.581027667999</v>
      </c>
      <c r="M28" s="362" t="s">
        <v>271</v>
      </c>
      <c r="N28" s="1057"/>
      <c r="O28" s="350"/>
      <c r="P28" s="350"/>
      <c r="Q28" s="350"/>
      <c r="R28" s="350"/>
      <c r="S28" s="365"/>
      <c r="T28" s="365"/>
      <c r="U28" s="365"/>
      <c r="V28" s="365"/>
      <c r="W28" s="365"/>
      <c r="X28" s="365"/>
      <c r="Z28" s="365"/>
    </row>
    <row r="29" spans="1:26" s="351" customFormat="1" ht="19.2" x14ac:dyDescent="0.25">
      <c r="A29" s="357" t="s">
        <v>312</v>
      </c>
      <c r="B29" s="366" t="s">
        <v>313</v>
      </c>
      <c r="C29" s="364">
        <v>800</v>
      </c>
      <c r="D29" s="364">
        <v>800</v>
      </c>
      <c r="E29" s="364">
        <v>800</v>
      </c>
      <c r="F29" s="364">
        <v>800</v>
      </c>
      <c r="G29" s="364">
        <v>800</v>
      </c>
      <c r="H29" s="364">
        <v>800</v>
      </c>
      <c r="I29" s="364">
        <v>302</v>
      </c>
      <c r="J29" s="364">
        <v>0</v>
      </c>
      <c r="K29" s="364">
        <v>0</v>
      </c>
      <c r="L29" s="368">
        <v>0</v>
      </c>
      <c r="M29" s="362" t="s">
        <v>271</v>
      </c>
      <c r="N29" s="1047"/>
      <c r="O29" s="350"/>
      <c r="P29" s="350"/>
      <c r="Q29" s="350"/>
      <c r="R29" s="350"/>
      <c r="S29" s="365"/>
      <c r="T29" s="365"/>
      <c r="U29" s="365"/>
      <c r="V29" s="365"/>
      <c r="W29" s="365"/>
      <c r="X29" s="365"/>
      <c r="Z29" s="365"/>
    </row>
    <row r="30" spans="1:26" s="351" customFormat="1" ht="19.8" thickBot="1" x14ac:dyDescent="0.3">
      <c r="A30" s="384" t="s">
        <v>314</v>
      </c>
      <c r="B30" s="385" t="s">
        <v>315</v>
      </c>
      <c r="C30" s="386">
        <v>143.71600000000001</v>
      </c>
      <c r="D30" s="386">
        <v>151.60400000000001</v>
      </c>
      <c r="E30" s="386">
        <v>163.19300000000001</v>
      </c>
      <c r="F30" s="386">
        <v>170.947</v>
      </c>
      <c r="G30" s="386">
        <v>166.976</v>
      </c>
      <c r="H30" s="386">
        <v>161.32400000000001</v>
      </c>
      <c r="I30" s="386">
        <v>167.477</v>
      </c>
      <c r="J30" s="386">
        <v>178.565</v>
      </c>
      <c r="K30" s="386">
        <v>137.505</v>
      </c>
      <c r="L30" s="386">
        <v>145.58199999999999</v>
      </c>
      <c r="M30" s="388" t="s">
        <v>271</v>
      </c>
      <c r="N30" s="408" t="s">
        <v>316</v>
      </c>
      <c r="O30" s="350"/>
      <c r="P30" s="350"/>
      <c r="Q30" s="350"/>
      <c r="R30" s="350"/>
      <c r="S30" s="365"/>
      <c r="T30" s="365"/>
      <c r="U30" s="365"/>
      <c r="V30" s="365"/>
      <c r="W30" s="365"/>
      <c r="X30" s="365"/>
      <c r="Z30" s="365"/>
    </row>
    <row r="31" spans="1:26" ht="15.75" customHeight="1" thickBot="1" x14ac:dyDescent="0.35">
      <c r="A31" s="1058" t="s">
        <v>317</v>
      </c>
      <c r="B31" s="1058"/>
      <c r="C31" s="1058"/>
      <c r="D31" s="1058"/>
      <c r="E31" s="1058"/>
      <c r="F31" s="1058"/>
      <c r="G31" s="1058"/>
      <c r="H31" s="1058"/>
      <c r="I31" s="1058"/>
      <c r="J31" s="1058"/>
      <c r="K31" s="1058"/>
      <c r="L31" s="1058"/>
      <c r="M31" s="1058"/>
      <c r="N31" s="1058"/>
      <c r="O31"/>
      <c r="P31"/>
      <c r="Q31"/>
      <c r="R31"/>
      <c r="S31" s="365"/>
      <c r="T31" s="365"/>
      <c r="U31" s="365"/>
      <c r="V31" s="365"/>
      <c r="W31" s="365"/>
      <c r="X31" s="365"/>
      <c r="Y31" s="365"/>
      <c r="Z31" s="365"/>
    </row>
    <row r="32" spans="1:26" ht="21.75" customHeight="1" thickBot="1" x14ac:dyDescent="0.35">
      <c r="A32" s="1059" t="s">
        <v>318</v>
      </c>
      <c r="B32" s="1059"/>
      <c r="C32" s="1059"/>
      <c r="D32" s="1059"/>
      <c r="E32" s="409"/>
      <c r="F32" s="409"/>
      <c r="G32" s="409"/>
      <c r="H32" s="409"/>
      <c r="I32" s="409"/>
      <c r="J32" s="409"/>
      <c r="K32" s="409"/>
      <c r="L32" s="409"/>
      <c r="M32" s="409"/>
      <c r="N32" s="410"/>
      <c r="O32"/>
      <c r="P32"/>
      <c r="Q32"/>
      <c r="R32"/>
      <c r="S32" s="411"/>
      <c r="T32" s="365"/>
      <c r="U32" s="365"/>
      <c r="V32" s="365"/>
      <c r="W32" s="365"/>
      <c r="X32" s="365"/>
      <c r="Y32" s="365"/>
      <c r="Z32" s="365"/>
    </row>
    <row r="33" spans="1:26" ht="44.25" customHeight="1" x14ac:dyDescent="0.3">
      <c r="A33" s="412" t="s">
        <v>319</v>
      </c>
      <c r="B33" s="413" t="s">
        <v>320</v>
      </c>
      <c r="C33" s="414">
        <v>9197.6290140000001</v>
      </c>
      <c r="D33" s="414">
        <v>7531.1777399999992</v>
      </c>
      <c r="E33" s="414">
        <v>4584.0924980432819</v>
      </c>
      <c r="F33" s="414">
        <v>4981.9560045789931</v>
      </c>
      <c r="G33" s="414">
        <v>6362</v>
      </c>
      <c r="H33" s="414">
        <v>8115.2942845626903</v>
      </c>
      <c r="I33" s="414">
        <v>10343.546126356177</v>
      </c>
      <c r="J33" s="414">
        <v>10267.147130176336</v>
      </c>
      <c r="K33" s="414">
        <v>12379.963097802489</v>
      </c>
      <c r="L33" s="414">
        <v>12243.289351525349</v>
      </c>
      <c r="M33" s="415" t="s">
        <v>271</v>
      </c>
      <c r="N33" s="416" t="s">
        <v>321</v>
      </c>
      <c r="O33"/>
      <c r="P33"/>
      <c r="Q33"/>
      <c r="R33"/>
      <c r="S33" s="365"/>
      <c r="T33" s="365"/>
      <c r="U33" s="365"/>
      <c r="V33" s="365"/>
      <c r="W33" s="365"/>
      <c r="X33" s="365"/>
      <c r="Y33" s="365"/>
      <c r="Z33" s="365"/>
    </row>
    <row r="34" spans="1:26" ht="22.5" customHeight="1" x14ac:dyDescent="0.3">
      <c r="A34" s="417" t="s">
        <v>322</v>
      </c>
      <c r="B34" s="366" t="s">
        <v>323</v>
      </c>
      <c r="C34" s="364" t="s">
        <v>257</v>
      </c>
      <c r="D34" s="364" t="s">
        <v>257</v>
      </c>
      <c r="E34" s="364" t="s">
        <v>257</v>
      </c>
      <c r="F34" s="364" t="s">
        <v>257</v>
      </c>
      <c r="G34" s="418">
        <v>2057.77</v>
      </c>
      <c r="H34" s="418">
        <v>577.01251443731508</v>
      </c>
      <c r="I34" s="419">
        <v>401</v>
      </c>
      <c r="J34" s="418">
        <v>0</v>
      </c>
      <c r="K34" s="418"/>
      <c r="L34" s="418">
        <v>0</v>
      </c>
      <c r="M34" s="362" t="s">
        <v>271</v>
      </c>
      <c r="N34" s="374" t="s">
        <v>324</v>
      </c>
      <c r="O34"/>
      <c r="P34"/>
      <c r="Q34"/>
      <c r="R34"/>
      <c r="S34" s="365"/>
      <c r="T34" s="365"/>
      <c r="U34" s="365"/>
      <c r="V34" s="365"/>
      <c r="W34" s="365"/>
      <c r="X34" s="365"/>
      <c r="Y34" s="365"/>
      <c r="Z34" s="365"/>
    </row>
    <row r="35" spans="1:26" ht="27" customHeight="1" x14ac:dyDescent="0.3">
      <c r="A35" s="357" t="s">
        <v>325</v>
      </c>
      <c r="B35" s="366" t="s">
        <v>326</v>
      </c>
      <c r="C35" s="364">
        <v>6641.7749999999996</v>
      </c>
      <c r="D35" s="364">
        <v>5760.2009999999991</v>
      </c>
      <c r="E35" s="364">
        <v>3013.9601339569817</v>
      </c>
      <c r="F35" s="420">
        <v>3278.6671307850584</v>
      </c>
      <c r="G35" s="421">
        <v>4291</v>
      </c>
      <c r="H35" s="421">
        <v>5176.51322580735</v>
      </c>
      <c r="I35" s="422">
        <v>6210.1106229095531</v>
      </c>
      <c r="J35" s="423">
        <v>2438.8094732452805</v>
      </c>
      <c r="K35" s="423">
        <v>2797.9129000000003</v>
      </c>
      <c r="L35" s="423">
        <v>2768.5761571681273</v>
      </c>
      <c r="M35" s="424" t="s">
        <v>271</v>
      </c>
      <c r="N35" s="1056" t="s">
        <v>321</v>
      </c>
      <c r="O35" s="425">
        <v>0.65748239924117791</v>
      </c>
      <c r="P35"/>
      <c r="Q35"/>
      <c r="R35"/>
      <c r="S35" s="365"/>
      <c r="T35" s="382"/>
      <c r="U35" s="382"/>
      <c r="V35" s="382"/>
      <c r="W35" s="382"/>
      <c r="X35" s="365"/>
      <c r="Y35" s="365"/>
      <c r="Z35" s="365"/>
    </row>
    <row r="36" spans="1:26" ht="30" customHeight="1" x14ac:dyDescent="0.3">
      <c r="A36" s="357" t="s">
        <v>327</v>
      </c>
      <c r="B36" s="366" t="s">
        <v>328</v>
      </c>
      <c r="C36" s="364">
        <v>706.65731999999991</v>
      </c>
      <c r="D36" s="364">
        <v>391.83699000000001</v>
      </c>
      <c r="E36" s="364">
        <v>278.50215575828827</v>
      </c>
      <c r="F36" s="364">
        <v>524.07330177120389</v>
      </c>
      <c r="G36" s="364">
        <v>640.1</v>
      </c>
      <c r="H36" s="364">
        <v>728.55376386525199</v>
      </c>
      <c r="I36" s="364">
        <v>565.18875694591668</v>
      </c>
      <c r="J36" s="368">
        <v>856.96397259720823</v>
      </c>
      <c r="K36" s="368">
        <v>907.806658661151</v>
      </c>
      <c r="L36" s="368">
        <v>828.04600219422343</v>
      </c>
      <c r="M36" s="362" t="s">
        <v>271</v>
      </c>
      <c r="N36" s="1057"/>
      <c r="O36"/>
      <c r="P36"/>
      <c r="Q36"/>
      <c r="R36"/>
      <c r="S36" s="365"/>
      <c r="T36" s="365"/>
      <c r="U36" s="365"/>
      <c r="V36" s="365"/>
      <c r="W36" s="365"/>
      <c r="X36" s="365"/>
      <c r="Y36" s="365"/>
      <c r="Z36" s="365"/>
    </row>
    <row r="37" spans="1:26" ht="43.5" customHeight="1" x14ac:dyDescent="0.3">
      <c r="A37" s="357" t="s">
        <v>329</v>
      </c>
      <c r="B37" s="366" t="s">
        <v>330</v>
      </c>
      <c r="C37" s="364">
        <v>603.35765000000004</v>
      </c>
      <c r="D37" s="364">
        <v>443.34755999999999</v>
      </c>
      <c r="E37" s="364">
        <v>514.24901932907915</v>
      </c>
      <c r="F37" s="364">
        <v>523.03914456976258</v>
      </c>
      <c r="G37" s="364">
        <v>451.64</v>
      </c>
      <c r="H37" s="364">
        <v>451.83915491054398</v>
      </c>
      <c r="I37" s="364">
        <v>1089.1384327659839</v>
      </c>
      <c r="J37" s="368">
        <v>95.348334999999992</v>
      </c>
      <c r="K37" s="368">
        <v>73.886857000000006</v>
      </c>
      <c r="L37" s="368">
        <v>104.44105500000001</v>
      </c>
      <c r="M37" s="362" t="s">
        <v>271</v>
      </c>
      <c r="N37" s="1057"/>
      <c r="O37"/>
      <c r="P37"/>
      <c r="Q37"/>
      <c r="R37"/>
      <c r="S37" s="426"/>
      <c r="T37" s="365"/>
      <c r="U37" s="365"/>
      <c r="V37" s="365"/>
      <c r="W37" s="365"/>
      <c r="X37" s="365"/>
      <c r="Y37" s="365"/>
      <c r="Z37" s="365"/>
    </row>
    <row r="38" spans="1:26" ht="33.75" customHeight="1" x14ac:dyDescent="0.3">
      <c r="A38" s="357" t="s">
        <v>331</v>
      </c>
      <c r="B38" s="366" t="s">
        <v>332</v>
      </c>
      <c r="C38" s="364">
        <v>687.18606999999997</v>
      </c>
      <c r="D38" s="364">
        <v>588.73829000000001</v>
      </c>
      <c r="E38" s="364">
        <v>509.18322032601753</v>
      </c>
      <c r="F38" s="364">
        <v>483.14605026868531</v>
      </c>
      <c r="G38" s="364">
        <v>625</v>
      </c>
      <c r="H38" s="364">
        <v>905.34957265626804</v>
      </c>
      <c r="I38" s="364">
        <v>943.81579927700216</v>
      </c>
      <c r="J38" s="368">
        <v>5172.5064485135063</v>
      </c>
      <c r="K38" s="368">
        <v>6016.1130395830742</v>
      </c>
      <c r="L38" s="368">
        <v>6372.2572637730627</v>
      </c>
      <c r="M38" s="362" t="s">
        <v>271</v>
      </c>
      <c r="N38" s="1057"/>
      <c r="O38"/>
      <c r="P38">
        <v>76435</v>
      </c>
      <c r="Q38">
        <v>97657.049999999988</v>
      </c>
      <c r="R38">
        <v>88888.071537815049</v>
      </c>
      <c r="S38" s="365"/>
      <c r="T38" s="365"/>
      <c r="U38" s="365"/>
      <c r="V38" s="365"/>
      <c r="W38" s="365"/>
      <c r="X38" s="365"/>
      <c r="Y38" s="365"/>
      <c r="Z38" s="365"/>
    </row>
    <row r="39" spans="1:26" ht="29.25" customHeight="1" x14ac:dyDescent="0.3">
      <c r="A39" s="357" t="s">
        <v>333</v>
      </c>
      <c r="B39" s="366" t="s">
        <v>334</v>
      </c>
      <c r="C39" s="364">
        <v>93.784999999999997</v>
      </c>
      <c r="D39" s="364">
        <v>135.83573000000001</v>
      </c>
      <c r="E39" s="364">
        <v>159.98418153781506</v>
      </c>
      <c r="F39" s="364">
        <v>241.60870642039998</v>
      </c>
      <c r="G39" s="364">
        <v>221.01</v>
      </c>
      <c r="H39" s="364">
        <v>514.04775194599995</v>
      </c>
      <c r="I39" s="364">
        <v>813.969735001</v>
      </c>
      <c r="J39" s="368">
        <v>1351.780468004757</v>
      </c>
      <c r="K39" s="368">
        <v>2174.8533007217338</v>
      </c>
      <c r="L39" s="368">
        <v>1526.5334060473758</v>
      </c>
      <c r="M39" s="362" t="s">
        <v>271</v>
      </c>
      <c r="N39" s="1057"/>
      <c r="O39"/>
      <c r="P39">
        <v>93409.47</v>
      </c>
      <c r="Q39">
        <v>45059.610000000008</v>
      </c>
      <c r="R39">
        <v>33362.566216332219</v>
      </c>
      <c r="S39" s="365"/>
      <c r="T39" s="365"/>
      <c r="U39" s="365"/>
      <c r="V39" s="365"/>
      <c r="W39" s="365"/>
      <c r="X39" s="365"/>
      <c r="Y39" s="365"/>
      <c r="Z39" s="365"/>
    </row>
    <row r="40" spans="1:26" ht="30.75" customHeight="1" x14ac:dyDescent="0.3">
      <c r="A40" s="357" t="s">
        <v>335</v>
      </c>
      <c r="B40" s="366" t="s">
        <v>336</v>
      </c>
      <c r="C40" s="364">
        <v>213.52086</v>
      </c>
      <c r="D40" s="364">
        <v>29.212599999999998</v>
      </c>
      <c r="E40" s="364">
        <v>22.681190165908227</v>
      </c>
      <c r="F40" s="364">
        <v>52.546162107628227</v>
      </c>
      <c r="G40" s="364">
        <v>8.86</v>
      </c>
      <c r="H40" s="364">
        <v>169.92309322716102</v>
      </c>
      <c r="I40" s="364">
        <v>540.54625723312517</v>
      </c>
      <c r="J40" s="368">
        <v>318.63843281558286</v>
      </c>
      <c r="K40" s="368">
        <v>222.70134183652843</v>
      </c>
      <c r="L40" s="368">
        <v>350.95646734255843</v>
      </c>
      <c r="M40" s="362" t="s">
        <v>271</v>
      </c>
      <c r="N40" s="1057"/>
      <c r="O40"/>
      <c r="P40">
        <v>6095.6</v>
      </c>
      <c r="Q40">
        <v>2170.96</v>
      </c>
      <c r="R40">
        <v>8945.0111223750173</v>
      </c>
      <c r="S40" s="365"/>
      <c r="T40" s="365"/>
      <c r="U40" s="365"/>
      <c r="V40" s="365"/>
      <c r="W40" s="365"/>
      <c r="X40" s="365"/>
      <c r="Y40" s="365"/>
      <c r="Z40" s="365"/>
    </row>
    <row r="41" spans="1:26" ht="28.5" customHeight="1" x14ac:dyDescent="0.3">
      <c r="A41" s="357" t="s">
        <v>337</v>
      </c>
      <c r="B41" s="366" t="s">
        <v>338</v>
      </c>
      <c r="C41" s="364">
        <v>226.31347</v>
      </c>
      <c r="D41" s="364">
        <v>146.95961</v>
      </c>
      <c r="E41" s="364">
        <v>62.956566216332213</v>
      </c>
      <c r="F41" s="364">
        <v>87.034905059327514</v>
      </c>
      <c r="G41" s="364">
        <v>95</v>
      </c>
      <c r="H41" s="364">
        <v>112.374615910811</v>
      </c>
      <c r="I41" s="364">
        <v>142.59962522231945</v>
      </c>
      <c r="J41" s="368">
        <v>33.1</v>
      </c>
      <c r="K41" s="368">
        <v>186.68899999999999</v>
      </c>
      <c r="L41" s="368">
        <v>292.47899999999998</v>
      </c>
      <c r="M41" s="362" t="s">
        <v>271</v>
      </c>
      <c r="N41" s="1057"/>
      <c r="O41"/>
      <c r="P41"/>
      <c r="Q41"/>
      <c r="R41"/>
      <c r="S41" s="365"/>
      <c r="T41" s="365"/>
      <c r="U41" s="365"/>
      <c r="V41" s="365"/>
      <c r="W41" s="365"/>
      <c r="X41" s="365"/>
      <c r="Y41" s="365"/>
      <c r="Z41" s="365"/>
    </row>
    <row r="42" spans="1:26" ht="29.25" customHeight="1" x14ac:dyDescent="0.3">
      <c r="A42" s="357" t="s">
        <v>339</v>
      </c>
      <c r="B42" s="366" t="s">
        <v>340</v>
      </c>
      <c r="C42" s="364">
        <v>18.927044000000002</v>
      </c>
      <c r="D42" s="364">
        <v>3.7949999999999999</v>
      </c>
      <c r="E42" s="364">
        <v>11.835019630483886</v>
      </c>
      <c r="F42" s="364">
        <v>9.0730701507914944</v>
      </c>
      <c r="G42" s="364">
        <v>9.93</v>
      </c>
      <c r="H42" s="364">
        <v>21.170382937372697</v>
      </c>
      <c r="I42" s="364">
        <v>16.479478083540485</v>
      </c>
      <c r="J42" s="368" t="s">
        <v>341</v>
      </c>
      <c r="K42" s="368" t="s">
        <v>341</v>
      </c>
      <c r="L42" s="368" t="s">
        <v>341</v>
      </c>
      <c r="M42" s="362" t="s">
        <v>271</v>
      </c>
      <c r="N42" s="1057"/>
      <c r="O42"/>
      <c r="P42"/>
      <c r="Q42"/>
      <c r="R42"/>
      <c r="S42" s="365"/>
      <c r="T42" s="365"/>
      <c r="U42" s="365"/>
      <c r="V42" s="365"/>
      <c r="W42" s="365"/>
      <c r="X42" s="365"/>
      <c r="Y42" s="365"/>
      <c r="Z42" s="365"/>
    </row>
    <row r="43" spans="1:26" ht="44.25" customHeight="1" x14ac:dyDescent="0.3">
      <c r="A43" s="427" t="s">
        <v>342</v>
      </c>
      <c r="B43" s="428" t="s">
        <v>343</v>
      </c>
      <c r="C43" s="429">
        <v>6.1066000000000003</v>
      </c>
      <c r="D43" s="429">
        <v>3.3309600000000001</v>
      </c>
      <c r="E43" s="429">
        <v>10.741011122375017</v>
      </c>
      <c r="F43" s="429">
        <v>15.139293827794882</v>
      </c>
      <c r="G43" s="429">
        <v>12.12</v>
      </c>
      <c r="H43" s="364">
        <v>66.68132330192671</v>
      </c>
      <c r="I43" s="429">
        <v>14.296418917737348</v>
      </c>
      <c r="J43" s="430" t="s">
        <v>341</v>
      </c>
      <c r="K43" s="368" t="s">
        <v>341</v>
      </c>
      <c r="L43" s="430" t="s">
        <v>341</v>
      </c>
      <c r="M43" s="431" t="s">
        <v>271</v>
      </c>
      <c r="N43" s="1057"/>
      <c r="O43"/>
      <c r="P43"/>
      <c r="Q43"/>
      <c r="R43"/>
      <c r="S43" s="426"/>
      <c r="T43" s="401"/>
      <c r="U43" s="365"/>
      <c r="V43" s="365"/>
      <c r="W43" s="365"/>
      <c r="X43" s="365"/>
      <c r="Y43" s="365"/>
      <c r="Z43" s="365"/>
    </row>
    <row r="44" spans="1:26" ht="34.5" customHeight="1" thickBot="1" x14ac:dyDescent="0.35">
      <c r="A44" s="357" t="s">
        <v>344</v>
      </c>
      <c r="B44" s="366" t="s">
        <v>345</v>
      </c>
      <c r="C44" s="364">
        <v>0</v>
      </c>
      <c r="D44" s="364">
        <v>27.92</v>
      </c>
      <c r="E44" s="364">
        <v>0</v>
      </c>
      <c r="F44" s="364">
        <v>110.45043</v>
      </c>
      <c r="G44" s="364">
        <v>11.57</v>
      </c>
      <c r="H44" s="364">
        <v>27.82</v>
      </c>
      <c r="I44" s="364">
        <v>7.4009999999999998</v>
      </c>
      <c r="J44" s="368" t="s">
        <v>341</v>
      </c>
      <c r="K44" s="368" t="s">
        <v>341</v>
      </c>
      <c r="L44" s="387" t="s">
        <v>341</v>
      </c>
      <c r="M44" s="362" t="s">
        <v>271</v>
      </c>
      <c r="N44" s="1060"/>
      <c r="O44"/>
      <c r="P44"/>
      <c r="Q44"/>
      <c r="R44"/>
      <c r="S44" s="365"/>
      <c r="T44" s="365"/>
      <c r="U44" s="365"/>
      <c r="V44" s="365"/>
      <c r="W44" s="365"/>
      <c r="X44" s="365"/>
      <c r="Y44" s="365"/>
      <c r="Z44" s="365"/>
    </row>
    <row r="45" spans="1:26" ht="15" thickBot="1" x14ac:dyDescent="0.35">
      <c r="A45" s="1061" t="s">
        <v>346</v>
      </c>
      <c r="B45" s="1062"/>
      <c r="C45" s="1062"/>
      <c r="D45" s="1062"/>
      <c r="E45" s="1062"/>
      <c r="F45" s="1062"/>
      <c r="G45" s="1062"/>
      <c r="H45" s="1062"/>
      <c r="I45" s="1062"/>
      <c r="J45" s="1062"/>
      <c r="K45" s="1062"/>
      <c r="L45" s="1062"/>
      <c r="M45" s="1062"/>
      <c r="N45" s="1063"/>
      <c r="O45"/>
      <c r="P45"/>
      <c r="Q45"/>
      <c r="R45"/>
      <c r="S45" s="365"/>
      <c r="T45" s="365"/>
      <c r="U45" s="365"/>
      <c r="V45" s="365"/>
      <c r="W45" s="365"/>
      <c r="X45" s="365"/>
      <c r="Y45" s="365"/>
      <c r="Z45" s="365"/>
    </row>
    <row r="46" spans="1:26" ht="13.5" customHeight="1" thickBot="1" x14ac:dyDescent="0.35">
      <c r="A46" s="1064" t="s">
        <v>347</v>
      </c>
      <c r="B46" s="1064"/>
      <c r="C46" s="1064"/>
      <c r="D46" s="1064"/>
      <c r="E46" s="1064"/>
      <c r="F46" s="1064"/>
      <c r="G46" s="1064"/>
      <c r="H46" s="1064"/>
      <c r="I46" s="1064"/>
      <c r="J46" s="1064"/>
      <c r="K46" s="1064"/>
      <c r="L46" s="1064"/>
      <c r="M46" s="1064"/>
      <c r="N46" s="1064"/>
      <c r="O46"/>
      <c r="P46"/>
      <c r="Q46"/>
      <c r="R46"/>
      <c r="S46" s="365"/>
      <c r="T46" s="365"/>
      <c r="U46" s="365"/>
      <c r="V46" s="365"/>
      <c r="W46" s="365"/>
      <c r="X46" s="365"/>
      <c r="Y46" s="365"/>
      <c r="Z46" s="365"/>
    </row>
    <row r="47" spans="1:26" ht="23.25" customHeight="1" x14ac:dyDescent="0.3">
      <c r="A47" s="397" t="s">
        <v>348</v>
      </c>
      <c r="B47" s="432" t="s">
        <v>349</v>
      </c>
      <c r="C47" s="399">
        <v>5511.3718200000003</v>
      </c>
      <c r="D47" s="399">
        <v>6179.2805760000001</v>
      </c>
      <c r="E47" s="399">
        <v>6380.54</v>
      </c>
      <c r="F47" s="399">
        <v>9224.68</v>
      </c>
      <c r="G47" s="399">
        <v>9161.7847679999995</v>
      </c>
      <c r="H47" s="399">
        <v>9157.2800000000007</v>
      </c>
      <c r="I47" s="433">
        <v>9750.7819514000003</v>
      </c>
      <c r="J47" s="433">
        <v>9418.1929999999993</v>
      </c>
      <c r="K47" s="433" t="s">
        <v>257</v>
      </c>
      <c r="L47" s="433">
        <v>10027.709999999999</v>
      </c>
      <c r="M47" s="400" t="s">
        <v>271</v>
      </c>
      <c r="N47" s="1046" t="s">
        <v>350</v>
      </c>
      <c r="O47"/>
      <c r="P47"/>
      <c r="Q47"/>
      <c r="R47"/>
      <c r="S47" s="365"/>
      <c r="T47" s="365"/>
      <c r="U47" s="365"/>
      <c r="V47" s="365"/>
      <c r="W47" s="365"/>
      <c r="X47" s="365"/>
      <c r="Y47" s="365"/>
      <c r="Z47" s="365"/>
    </row>
    <row r="48" spans="1:26" ht="20.25" customHeight="1" x14ac:dyDescent="0.3">
      <c r="A48" s="357" t="s">
        <v>351</v>
      </c>
      <c r="B48" s="434" t="s">
        <v>352</v>
      </c>
      <c r="C48" s="364">
        <v>9019.8510000000006</v>
      </c>
      <c r="D48" s="364">
        <v>8548.9279999999999</v>
      </c>
      <c r="E48" s="364">
        <v>9557.7430000000004</v>
      </c>
      <c r="F48" s="364">
        <v>9995.1139999999996</v>
      </c>
      <c r="G48" s="364">
        <v>10263.74</v>
      </c>
      <c r="H48" s="364">
        <v>10379.525</v>
      </c>
      <c r="I48" s="368">
        <v>10907.77</v>
      </c>
      <c r="J48" s="368">
        <v>11595.903</v>
      </c>
      <c r="K48" s="364">
        <v>10259.471</v>
      </c>
      <c r="L48" s="364">
        <v>12695.242</v>
      </c>
      <c r="M48" s="362" t="s">
        <v>271</v>
      </c>
      <c r="N48" s="1057"/>
      <c r="O48"/>
      <c r="P48"/>
      <c r="Q48"/>
      <c r="R48"/>
      <c r="S48" s="365"/>
      <c r="T48" s="365"/>
      <c r="U48" s="365"/>
      <c r="V48" s="365"/>
      <c r="W48" s="365"/>
      <c r="X48" s="365"/>
      <c r="Y48" s="365"/>
      <c r="Z48" s="365"/>
    </row>
    <row r="49" spans="1:27" ht="19.5" customHeight="1" x14ac:dyDescent="0.3">
      <c r="A49" s="357" t="s">
        <v>353</v>
      </c>
      <c r="B49" s="434" t="s">
        <v>354</v>
      </c>
      <c r="C49" s="364">
        <v>1134.5999999999999</v>
      </c>
      <c r="D49" s="364">
        <v>1245.7838555548315</v>
      </c>
      <c r="E49" s="364">
        <v>1140.1289999999999</v>
      </c>
      <c r="F49" s="364">
        <v>1155.8900000000001</v>
      </c>
      <c r="G49" s="364">
        <v>1485.971174</v>
      </c>
      <c r="H49" s="364">
        <v>1191.92</v>
      </c>
      <c r="I49" s="368">
        <v>1416.183</v>
      </c>
      <c r="J49" s="368">
        <v>1431.066</v>
      </c>
      <c r="K49" s="368">
        <v>1188.684</v>
      </c>
      <c r="L49" s="364">
        <v>873</v>
      </c>
      <c r="M49" s="362" t="s">
        <v>271</v>
      </c>
      <c r="N49" s="1057"/>
      <c r="O49"/>
      <c r="P49"/>
      <c r="Q49"/>
      <c r="R49"/>
      <c r="S49" s="365"/>
      <c r="T49" s="365"/>
      <c r="U49" s="365"/>
      <c r="V49" s="365"/>
      <c r="W49" s="365"/>
      <c r="X49" s="365"/>
      <c r="Y49" s="365"/>
      <c r="Z49" s="365"/>
    </row>
    <row r="50" spans="1:27" ht="21.75" customHeight="1" thickBot="1" x14ac:dyDescent="0.35">
      <c r="A50" s="384" t="s">
        <v>355</v>
      </c>
      <c r="B50" s="435" t="s">
        <v>356</v>
      </c>
      <c r="C50" s="386">
        <v>9084.8809999999994</v>
      </c>
      <c r="D50" s="386">
        <v>8634.5168555548316</v>
      </c>
      <c r="E50" s="386">
        <v>9460.6129999999994</v>
      </c>
      <c r="F50" s="386">
        <v>9984.99</v>
      </c>
      <c r="G50" s="386">
        <v>9776</v>
      </c>
      <c r="H50" s="386">
        <v>10432.74</v>
      </c>
      <c r="I50" s="387">
        <v>11129.527</v>
      </c>
      <c r="J50" s="387">
        <v>11150.367</v>
      </c>
      <c r="K50" s="387">
        <v>10318.789000000001</v>
      </c>
      <c r="L50" s="386">
        <v>8761</v>
      </c>
      <c r="M50" s="388" t="s">
        <v>271</v>
      </c>
      <c r="N50" s="1060"/>
      <c r="O50"/>
      <c r="P50"/>
      <c r="Q50"/>
      <c r="R50"/>
      <c r="S50" s="365"/>
      <c r="T50" s="365"/>
      <c r="U50" s="365"/>
      <c r="V50" s="365"/>
      <c r="W50" s="365"/>
      <c r="X50" s="365"/>
      <c r="Y50" s="365"/>
      <c r="Z50" s="365"/>
    </row>
    <row r="51" spans="1:27" ht="13.5" customHeight="1" thickBot="1" x14ac:dyDescent="0.35">
      <c r="A51" s="1064" t="s">
        <v>357</v>
      </c>
      <c r="B51" s="1064"/>
      <c r="C51" s="1064"/>
      <c r="D51" s="1064"/>
      <c r="E51" s="1064"/>
      <c r="F51" s="1064"/>
      <c r="G51" s="1064"/>
      <c r="H51" s="1064"/>
      <c r="I51" s="1064"/>
      <c r="J51" s="1064"/>
      <c r="K51" s="1064"/>
      <c r="L51" s="1064"/>
      <c r="M51" s="1064"/>
      <c r="N51" s="1064"/>
      <c r="O51"/>
      <c r="P51"/>
      <c r="Q51"/>
      <c r="R51"/>
      <c r="S51" s="436"/>
      <c r="T51" s="365"/>
      <c r="U51" s="365"/>
      <c r="V51" s="365"/>
      <c r="W51" s="365"/>
      <c r="X51" s="365"/>
      <c r="Y51" s="365"/>
      <c r="Z51" s="365"/>
    </row>
    <row r="52" spans="1:27" ht="48" x14ac:dyDescent="0.3">
      <c r="A52" s="397" t="s">
        <v>358</v>
      </c>
      <c r="B52" s="432" t="s">
        <v>359</v>
      </c>
      <c r="C52" s="399" t="s">
        <v>257</v>
      </c>
      <c r="D52" s="399" t="s">
        <v>257</v>
      </c>
      <c r="E52" s="399" t="s">
        <v>257</v>
      </c>
      <c r="F52" s="437">
        <v>2.8265189659779297E-2</v>
      </c>
      <c r="G52" s="437">
        <v>2.81E-2</v>
      </c>
      <c r="H52" s="437">
        <v>2.81E-2</v>
      </c>
      <c r="I52" s="437">
        <v>2.8000000000000001E-2</v>
      </c>
      <c r="J52" s="438">
        <v>2.81E-2</v>
      </c>
      <c r="K52" s="438">
        <v>2.8000000000000001E-2</v>
      </c>
      <c r="L52" s="438"/>
      <c r="M52" s="415" t="s">
        <v>219</v>
      </c>
      <c r="N52" s="374" t="s">
        <v>360</v>
      </c>
      <c r="O52"/>
      <c r="P52"/>
      <c r="Q52"/>
      <c r="R52"/>
      <c r="S52" s="439"/>
      <c r="T52" s="439"/>
      <c r="U52" s="365"/>
      <c r="V52" s="365"/>
      <c r="W52" s="365"/>
      <c r="X52" s="365"/>
      <c r="Y52" s="365"/>
      <c r="Z52" s="365"/>
    </row>
    <row r="53" spans="1:27" ht="38.4" x14ac:dyDescent="0.3">
      <c r="A53" s="357" t="s">
        <v>361</v>
      </c>
      <c r="B53" s="366" t="s">
        <v>362</v>
      </c>
      <c r="C53" s="364" t="s">
        <v>257</v>
      </c>
      <c r="D53" s="364" t="s">
        <v>257</v>
      </c>
      <c r="E53" s="364" t="s">
        <v>257</v>
      </c>
      <c r="F53" s="440">
        <v>2.656519341084139E-2</v>
      </c>
      <c r="G53" s="440">
        <v>2.6599999999999999E-2</v>
      </c>
      <c r="H53" s="440">
        <v>2.6200000000000001E-2</v>
      </c>
      <c r="I53" s="441">
        <v>2.58E-2</v>
      </c>
      <c r="J53" s="442">
        <v>2.5700000000000001E-2</v>
      </c>
      <c r="K53" s="442">
        <v>2.5700000000000001E-2</v>
      </c>
      <c r="L53" s="442"/>
      <c r="M53" s="443" t="s">
        <v>219</v>
      </c>
      <c r="N53" s="444" t="s">
        <v>363</v>
      </c>
      <c r="O53"/>
      <c r="P53"/>
      <c r="Q53"/>
      <c r="R53"/>
      <c r="S53" s="439"/>
      <c r="T53" s="439"/>
      <c r="U53" s="365"/>
      <c r="V53" s="365"/>
      <c r="W53" s="365"/>
      <c r="X53" s="365"/>
      <c r="Y53" s="365"/>
      <c r="Z53" s="365"/>
    </row>
    <row r="54" spans="1:27" s="449" customFormat="1" ht="48" x14ac:dyDescent="0.3">
      <c r="A54" s="357" t="s">
        <v>364</v>
      </c>
      <c r="B54" s="366" t="s">
        <v>365</v>
      </c>
      <c r="C54" s="364" t="s">
        <v>257</v>
      </c>
      <c r="D54" s="364" t="s">
        <v>257</v>
      </c>
      <c r="E54" s="364" t="s">
        <v>257</v>
      </c>
      <c r="F54" s="440">
        <v>3.1255800553094279E-2</v>
      </c>
      <c r="G54" s="440">
        <v>3.1099999999999999E-2</v>
      </c>
      <c r="H54" s="445">
        <v>3.1E-2</v>
      </c>
      <c r="I54" s="446">
        <v>3.1199999999999999E-2</v>
      </c>
      <c r="J54" s="442">
        <v>3.083E-2</v>
      </c>
      <c r="K54" s="447">
        <v>3.083E-2</v>
      </c>
      <c r="L54" s="447"/>
      <c r="M54" s="443" t="s">
        <v>219</v>
      </c>
      <c r="N54" s="444" t="s">
        <v>366</v>
      </c>
      <c r="O54" s="348"/>
      <c r="P54" s="348"/>
      <c r="Q54" s="348"/>
      <c r="R54" s="348"/>
      <c r="S54" s="448"/>
      <c r="T54" s="439"/>
      <c r="U54" s="382"/>
      <c r="V54" s="382"/>
      <c r="W54" s="382"/>
      <c r="X54" s="382"/>
      <c r="Y54" s="382"/>
      <c r="Z54" s="382"/>
    </row>
    <row r="55" spans="1:27" s="449" customFormat="1" ht="33" customHeight="1" x14ac:dyDescent="0.3">
      <c r="A55" s="357" t="s">
        <v>367</v>
      </c>
      <c r="B55" s="366" t="s">
        <v>368</v>
      </c>
      <c r="C55" s="364">
        <v>334.39690258331996</v>
      </c>
      <c r="D55" s="364">
        <v>321.60000000000002</v>
      </c>
      <c r="E55" s="364">
        <v>345</v>
      </c>
      <c r="F55" s="364">
        <v>339.75200000000001</v>
      </c>
      <c r="G55" s="450">
        <v>313.65222</v>
      </c>
      <c r="H55" s="451">
        <v>313.35659000000004</v>
      </c>
      <c r="I55" s="452">
        <v>330.88088880384691</v>
      </c>
      <c r="J55" s="451">
        <v>329.60988999999995</v>
      </c>
      <c r="K55" s="451">
        <v>368.35899331298003</v>
      </c>
      <c r="L55" s="451">
        <v>401.03862668587738</v>
      </c>
      <c r="M55" s="443" t="s">
        <v>271</v>
      </c>
      <c r="N55" s="444" t="s">
        <v>369</v>
      </c>
      <c r="O55" s="348"/>
      <c r="P55" s="348"/>
      <c r="Q55" s="348"/>
      <c r="R55" s="348"/>
      <c r="S55" s="382"/>
      <c r="T55" s="382"/>
      <c r="U55" s="382"/>
      <c r="V55" s="382"/>
      <c r="W55" s="382"/>
      <c r="X55" s="382"/>
      <c r="Y55" s="382"/>
      <c r="Z55" s="382"/>
    </row>
    <row r="56" spans="1:27" ht="28.8" x14ac:dyDescent="0.3">
      <c r="A56" s="357" t="s">
        <v>370</v>
      </c>
      <c r="B56" s="366" t="s">
        <v>371</v>
      </c>
      <c r="C56" s="368">
        <v>2644.41</v>
      </c>
      <c r="D56" s="368">
        <v>3591.7629999999999</v>
      </c>
      <c r="E56" s="368">
        <v>3031.1342599999998</v>
      </c>
      <c r="F56" s="368">
        <v>3385.1019999999999</v>
      </c>
      <c r="G56" s="450">
        <v>3048.3674300000002</v>
      </c>
      <c r="H56" s="450">
        <v>2857946.47</v>
      </c>
      <c r="I56" s="453">
        <v>2790.9484699999998</v>
      </c>
      <c r="J56" s="453">
        <v>2774.3217239305109</v>
      </c>
      <c r="K56" s="453">
        <v>2877.0312122316518</v>
      </c>
      <c r="L56" s="451">
        <v>3177.00231977354</v>
      </c>
      <c r="M56" s="454" t="s">
        <v>271</v>
      </c>
      <c r="N56" s="444" t="s">
        <v>372</v>
      </c>
      <c r="O56"/>
      <c r="P56"/>
      <c r="Q56"/>
      <c r="R56"/>
      <c r="S56" s="455"/>
      <c r="T56" s="365"/>
      <c r="U56" s="365"/>
      <c r="V56" s="365"/>
      <c r="W56" s="365"/>
      <c r="X56" s="365"/>
      <c r="Y56" s="365"/>
      <c r="Z56" s="365"/>
    </row>
    <row r="57" spans="1:27" ht="31.5" customHeight="1" x14ac:dyDescent="0.3">
      <c r="A57" s="357" t="s">
        <v>373</v>
      </c>
      <c r="B57" s="366" t="s">
        <v>374</v>
      </c>
      <c r="C57" s="364">
        <v>22.509</v>
      </c>
      <c r="D57" s="364">
        <v>24.213922574599998</v>
      </c>
      <c r="E57" s="364" t="s">
        <v>257</v>
      </c>
      <c r="F57" s="364" t="s">
        <v>257</v>
      </c>
      <c r="G57" s="364" t="s">
        <v>257</v>
      </c>
      <c r="H57" s="430">
        <v>14.45913</v>
      </c>
      <c r="I57" s="430">
        <v>13.973551496281868</v>
      </c>
      <c r="J57" s="430">
        <v>15.986691053275848</v>
      </c>
      <c r="K57" s="430">
        <v>15.013727005359257</v>
      </c>
      <c r="L57" s="430">
        <v>14.198784953720887</v>
      </c>
      <c r="M57" s="431" t="s">
        <v>271</v>
      </c>
      <c r="N57" s="1056" t="s">
        <v>369</v>
      </c>
      <c r="O57"/>
      <c r="P57"/>
      <c r="Q57"/>
      <c r="R57"/>
      <c r="S57" s="1055"/>
      <c r="T57" s="1055"/>
      <c r="U57" s="1055"/>
      <c r="V57" s="1055"/>
      <c r="W57" s="1055"/>
      <c r="X57" s="1055"/>
      <c r="Y57" s="456"/>
      <c r="Z57" s="365"/>
    </row>
    <row r="58" spans="1:27" ht="21" customHeight="1" x14ac:dyDescent="0.3">
      <c r="A58" s="357" t="s">
        <v>375</v>
      </c>
      <c r="B58" s="366" t="s">
        <v>376</v>
      </c>
      <c r="C58" s="364">
        <v>109.92</v>
      </c>
      <c r="D58" s="364">
        <v>127.4</v>
      </c>
      <c r="E58" s="364">
        <v>97.468000000000004</v>
      </c>
      <c r="F58" s="364">
        <v>98.986999999999995</v>
      </c>
      <c r="G58" s="364">
        <v>141.76</v>
      </c>
      <c r="H58" s="364">
        <v>117.434</v>
      </c>
      <c r="I58" s="364">
        <v>109.48699999999999</v>
      </c>
      <c r="J58" s="364">
        <v>148.499</v>
      </c>
      <c r="K58" s="364">
        <v>140.971</v>
      </c>
      <c r="L58" s="364">
        <v>168.16165144693645</v>
      </c>
      <c r="M58" s="362" t="s">
        <v>271</v>
      </c>
      <c r="N58" s="1047"/>
      <c r="O58"/>
      <c r="P58"/>
      <c r="Q58"/>
      <c r="R58"/>
      <c r="S58" s="456"/>
      <c r="T58" s="456"/>
      <c r="U58" s="456"/>
      <c r="V58" s="456"/>
      <c r="W58" s="456"/>
      <c r="X58" s="456"/>
      <c r="Y58" s="456"/>
      <c r="Z58" s="365"/>
    </row>
    <row r="59" spans="1:27" ht="39" customHeight="1" x14ac:dyDescent="0.3">
      <c r="A59" s="357" t="s">
        <v>377</v>
      </c>
      <c r="B59" s="366" t="s">
        <v>378</v>
      </c>
      <c r="C59" s="364">
        <v>2585.98</v>
      </c>
      <c r="D59" s="364">
        <v>3521.2930000000001</v>
      </c>
      <c r="E59" s="364">
        <v>2973.5427100000002</v>
      </c>
      <c r="F59" s="364">
        <v>2942.7647900000002</v>
      </c>
      <c r="G59" s="364">
        <v>2994.48</v>
      </c>
      <c r="H59" s="364">
        <v>2797.9974300000003</v>
      </c>
      <c r="I59" s="364">
        <v>2739.0162727951256</v>
      </c>
      <c r="J59" s="364">
        <v>2731.5830763387626</v>
      </c>
      <c r="K59" s="364">
        <v>2834.8111413440251</v>
      </c>
      <c r="L59" s="364">
        <v>3151.6257599957321</v>
      </c>
      <c r="M59" s="362" t="s">
        <v>271</v>
      </c>
      <c r="N59" s="374" t="s">
        <v>379</v>
      </c>
      <c r="O59"/>
      <c r="P59"/>
      <c r="Q59"/>
      <c r="R59"/>
      <c r="S59" s="1055"/>
      <c r="T59" s="1055"/>
      <c r="U59" s="1055"/>
      <c r="V59" s="1055"/>
      <c r="W59" s="1055"/>
      <c r="X59" s="1055"/>
      <c r="Y59" s="457"/>
      <c r="Z59" s="457"/>
      <c r="AA59" s="458"/>
    </row>
    <row r="60" spans="1:27" s="449" customFormat="1" ht="36" customHeight="1" thickBot="1" x14ac:dyDescent="0.35">
      <c r="A60" s="384" t="s">
        <v>380</v>
      </c>
      <c r="B60" s="385" t="s">
        <v>381</v>
      </c>
      <c r="C60" s="386">
        <v>12.78</v>
      </c>
      <c r="D60" s="386">
        <v>2.9</v>
      </c>
      <c r="E60" s="386">
        <v>7.1920000000000002</v>
      </c>
      <c r="F60" s="386" t="s">
        <v>257</v>
      </c>
      <c r="G60" s="386">
        <v>10.5</v>
      </c>
      <c r="H60" s="386">
        <v>2.806</v>
      </c>
      <c r="I60" s="386">
        <v>6.287999015976852</v>
      </c>
      <c r="J60" s="386">
        <v>3.4104502566310066</v>
      </c>
      <c r="K60" s="386">
        <v>5.2220000000000004</v>
      </c>
      <c r="L60" s="386">
        <v>14.717799656454666</v>
      </c>
      <c r="M60" s="388" t="s">
        <v>271</v>
      </c>
      <c r="N60" s="408" t="s">
        <v>369</v>
      </c>
      <c r="O60" s="348"/>
      <c r="P60" s="348"/>
      <c r="Q60" s="348"/>
      <c r="R60" s="348"/>
      <c r="S60" s="1065"/>
      <c r="T60" s="1065"/>
      <c r="U60" s="382"/>
      <c r="V60" s="382"/>
      <c r="W60" s="382"/>
      <c r="X60" s="382"/>
      <c r="Y60" s="382"/>
      <c r="Z60" s="382"/>
    </row>
    <row r="61" spans="1:27" ht="16.5" customHeight="1" thickBot="1" x14ac:dyDescent="0.35">
      <c r="A61" s="1066" t="s">
        <v>382</v>
      </c>
      <c r="B61" s="1066"/>
      <c r="C61" s="1066"/>
      <c r="D61" s="1066"/>
      <c r="E61" s="1066"/>
      <c r="F61" s="1066"/>
      <c r="G61" s="1066"/>
      <c r="H61" s="1066"/>
      <c r="I61" s="1066"/>
      <c r="J61" s="1066"/>
      <c r="K61" s="1066"/>
      <c r="L61" s="1066"/>
      <c r="M61" s="1066"/>
      <c r="N61" s="1066"/>
      <c r="O61"/>
      <c r="P61"/>
      <c r="Q61"/>
      <c r="R61"/>
      <c r="S61" s="365"/>
      <c r="T61" s="365"/>
      <c r="U61" s="365"/>
      <c r="V61" s="365"/>
      <c r="W61" s="365"/>
      <c r="X61" s="365"/>
      <c r="Y61" s="365"/>
      <c r="Z61" s="365"/>
    </row>
    <row r="62" spans="1:27" ht="23.25" customHeight="1" x14ac:dyDescent="0.3">
      <c r="A62" s="427" t="s">
        <v>383</v>
      </c>
      <c r="B62" s="459" t="s">
        <v>384</v>
      </c>
      <c r="C62" s="429">
        <v>163.71</v>
      </c>
      <c r="D62" s="429">
        <v>228.07</v>
      </c>
      <c r="E62" s="429">
        <v>270.22000000000003</v>
      </c>
      <c r="F62" s="460">
        <v>278.14</v>
      </c>
      <c r="G62" s="461">
        <v>290.49</v>
      </c>
      <c r="H62" s="461">
        <v>302.14</v>
      </c>
      <c r="I62" s="461">
        <v>310.49</v>
      </c>
      <c r="J62" s="461">
        <v>309.64599999999996</v>
      </c>
      <c r="K62" s="461">
        <v>345.99</v>
      </c>
      <c r="L62" s="461">
        <v>351.15000000000003</v>
      </c>
      <c r="M62" s="431" t="s">
        <v>271</v>
      </c>
      <c r="N62" s="1067" t="s">
        <v>385</v>
      </c>
      <c r="O62"/>
      <c r="P62"/>
      <c r="Q62"/>
      <c r="R62"/>
      <c r="S62" s="462"/>
      <c r="T62" s="365"/>
      <c r="U62" s="365"/>
      <c r="V62" s="365"/>
      <c r="W62" s="365"/>
      <c r="X62" s="365"/>
      <c r="Y62" s="365"/>
      <c r="Z62" s="365"/>
    </row>
    <row r="63" spans="1:27" ht="24" customHeight="1" thickBot="1" x14ac:dyDescent="0.35">
      <c r="A63" s="357" t="s">
        <v>386</v>
      </c>
      <c r="B63" s="434" t="s">
        <v>387</v>
      </c>
      <c r="C63" s="364">
        <v>333.38099999999997</v>
      </c>
      <c r="D63" s="429">
        <v>267</v>
      </c>
      <c r="E63" s="429">
        <v>303.589</v>
      </c>
      <c r="F63" s="429">
        <v>339.35700000000003</v>
      </c>
      <c r="G63" s="429">
        <v>328.83800000000002</v>
      </c>
      <c r="H63" s="429">
        <v>363.221</v>
      </c>
      <c r="I63" s="429">
        <v>330.86</v>
      </c>
      <c r="J63" s="429">
        <v>346.56342000000001</v>
      </c>
      <c r="K63" s="429">
        <v>361.93</v>
      </c>
      <c r="L63" s="429">
        <v>412.39400000000001</v>
      </c>
      <c r="M63" s="362" t="s">
        <v>271</v>
      </c>
      <c r="N63" s="1068"/>
      <c r="O63"/>
      <c r="P63"/>
      <c r="Q63"/>
      <c r="R63"/>
      <c r="S63" s="462"/>
      <c r="T63" s="365"/>
      <c r="U63" s="365"/>
      <c r="V63" s="365"/>
      <c r="W63" s="365"/>
      <c r="X63" s="365"/>
      <c r="Y63" s="365"/>
      <c r="Z63" s="365"/>
    </row>
    <row r="64" spans="1:27" ht="18" customHeight="1" thickBot="1" x14ac:dyDescent="0.35">
      <c r="A64" s="1069" t="s">
        <v>388</v>
      </c>
      <c r="B64" s="1069"/>
      <c r="C64" s="1069"/>
      <c r="D64" s="1069"/>
      <c r="E64" s="1069"/>
      <c r="F64" s="1069"/>
      <c r="G64" s="1069"/>
      <c r="H64" s="1069"/>
      <c r="I64" s="1069"/>
      <c r="J64" s="1069"/>
      <c r="K64" s="1069"/>
      <c r="L64" s="1069"/>
      <c r="M64" s="1069"/>
      <c r="N64" s="1069"/>
      <c r="O64"/>
      <c r="P64"/>
      <c r="Q64"/>
      <c r="R64"/>
      <c r="S64" s="365"/>
      <c r="T64" s="365"/>
      <c r="U64" s="365"/>
      <c r="V64" s="365"/>
      <c r="W64" s="365"/>
      <c r="X64" s="365"/>
      <c r="Y64" s="365"/>
      <c r="Z64" s="365"/>
    </row>
    <row r="65" spans="1:26" ht="19.2" x14ac:dyDescent="0.3">
      <c r="A65" s="357" t="s">
        <v>389</v>
      </c>
      <c r="B65" s="434" t="s">
        <v>390</v>
      </c>
      <c r="C65" s="364">
        <v>2129</v>
      </c>
      <c r="D65" s="364">
        <v>3171</v>
      </c>
      <c r="E65" s="364">
        <v>2821</v>
      </c>
      <c r="F65" s="364">
        <v>1099</v>
      </c>
      <c r="G65" s="364">
        <v>5399.7272394375987</v>
      </c>
      <c r="H65" s="364">
        <v>1334.2969616162</v>
      </c>
      <c r="I65" s="368">
        <v>1462.044838696665</v>
      </c>
      <c r="J65" s="368">
        <v>1592.3151115666003</v>
      </c>
      <c r="K65" s="364">
        <v>2069</v>
      </c>
      <c r="L65" s="364">
        <v>2358.4497861693803</v>
      </c>
      <c r="M65" s="362" t="s">
        <v>271</v>
      </c>
      <c r="N65" s="1046" t="s">
        <v>391</v>
      </c>
      <c r="O65"/>
      <c r="P65"/>
      <c r="Q65"/>
      <c r="R65"/>
      <c r="S65" s="365"/>
      <c r="T65" s="365"/>
      <c r="U65" s="365"/>
      <c r="V65" s="365"/>
      <c r="W65" s="365"/>
      <c r="X65" s="365"/>
      <c r="Y65" s="365"/>
      <c r="Z65" s="365"/>
    </row>
    <row r="66" spans="1:26" ht="19.2" x14ac:dyDescent="0.3">
      <c r="A66" s="357" t="s">
        <v>392</v>
      </c>
      <c r="B66" s="434" t="s">
        <v>393</v>
      </c>
      <c r="C66" s="364">
        <v>14183</v>
      </c>
      <c r="D66" s="364">
        <v>17716</v>
      </c>
      <c r="E66" s="364">
        <v>18803</v>
      </c>
      <c r="F66" s="364">
        <v>19096</v>
      </c>
      <c r="G66" s="364">
        <v>11241.69</v>
      </c>
      <c r="H66" s="364">
        <v>16079.2547643</v>
      </c>
      <c r="I66" s="368">
        <v>18973.744067</v>
      </c>
      <c r="J66" s="368">
        <v>19392.269498000001</v>
      </c>
      <c r="K66" s="364">
        <v>18445</v>
      </c>
      <c r="L66" s="364">
        <v>19756.112085978701</v>
      </c>
      <c r="M66" s="362" t="s">
        <v>271</v>
      </c>
      <c r="N66" s="1057"/>
      <c r="O66"/>
      <c r="P66"/>
      <c r="Q66"/>
      <c r="R66"/>
      <c r="S66" s="365"/>
      <c r="T66" s="365"/>
      <c r="U66" s="365"/>
      <c r="V66" s="365"/>
      <c r="W66" s="365"/>
      <c r="X66" s="365"/>
      <c r="Y66" s="365"/>
      <c r="Z66" s="365"/>
    </row>
    <row r="67" spans="1:26" ht="19.2" x14ac:dyDescent="0.3">
      <c r="A67" s="357" t="s">
        <v>394</v>
      </c>
      <c r="B67" s="434" t="s">
        <v>395</v>
      </c>
      <c r="C67" s="364">
        <v>16312</v>
      </c>
      <c r="D67" s="364">
        <v>20917</v>
      </c>
      <c r="E67" s="364">
        <v>21624</v>
      </c>
      <c r="F67" s="364">
        <v>20195</v>
      </c>
      <c r="G67" s="364">
        <v>16641.4172394376</v>
      </c>
      <c r="H67" s="364">
        <v>17413.551725916201</v>
      </c>
      <c r="I67" s="368">
        <v>20435.788905696663</v>
      </c>
      <c r="J67" s="368">
        <v>20984.584609566602</v>
      </c>
      <c r="K67" s="364">
        <v>20513</v>
      </c>
      <c r="L67" s="364">
        <v>22114.561872148082</v>
      </c>
      <c r="M67" s="362" t="s">
        <v>271</v>
      </c>
      <c r="N67" s="1057"/>
      <c r="O67"/>
      <c r="P67"/>
      <c r="Q67"/>
      <c r="R67"/>
      <c r="S67" s="365"/>
      <c r="T67" s="365"/>
      <c r="U67" s="365"/>
      <c r="V67" s="365"/>
      <c r="W67" s="365"/>
      <c r="X67" s="365"/>
      <c r="Y67" s="365"/>
      <c r="Z67" s="365"/>
    </row>
    <row r="68" spans="1:26" ht="19.2" x14ac:dyDescent="0.3">
      <c r="A68" s="357" t="s">
        <v>396</v>
      </c>
      <c r="B68" s="434" t="s">
        <v>397</v>
      </c>
      <c r="C68" s="364">
        <v>18447</v>
      </c>
      <c r="D68" s="364">
        <v>23447</v>
      </c>
      <c r="E68" s="364">
        <v>22495</v>
      </c>
      <c r="F68" s="364">
        <v>21170</v>
      </c>
      <c r="G68" s="364">
        <v>17512</v>
      </c>
      <c r="H68" s="364">
        <v>18178.613000000001</v>
      </c>
      <c r="I68" s="368">
        <v>21280.246999999999</v>
      </c>
      <c r="J68" s="368">
        <v>21611.93613434787</v>
      </c>
      <c r="K68" s="364">
        <v>21110</v>
      </c>
      <c r="L68" s="364">
        <v>22474.446</v>
      </c>
      <c r="M68" s="362" t="s">
        <v>271</v>
      </c>
      <c r="N68" s="1057"/>
      <c r="O68"/>
      <c r="P68"/>
      <c r="Q68"/>
      <c r="R68"/>
      <c r="S68" s="365"/>
      <c r="T68" s="365"/>
      <c r="U68" s="365"/>
      <c r="V68" s="365"/>
      <c r="W68" s="365"/>
      <c r="X68" s="365"/>
      <c r="Y68" s="365"/>
      <c r="Z68" s="365"/>
    </row>
    <row r="69" spans="1:26" x14ac:dyDescent="0.3">
      <c r="A69" s="357" t="s">
        <v>398</v>
      </c>
      <c r="B69" s="434" t="s">
        <v>399</v>
      </c>
      <c r="C69" s="364">
        <v>32</v>
      </c>
      <c r="D69" s="364">
        <v>34</v>
      </c>
      <c r="E69" s="364">
        <v>34</v>
      </c>
      <c r="F69" s="364">
        <v>35</v>
      </c>
      <c r="G69" s="364">
        <v>36</v>
      </c>
      <c r="H69" s="364">
        <v>39</v>
      </c>
      <c r="I69" s="368">
        <v>41</v>
      </c>
      <c r="J69" s="368">
        <v>40</v>
      </c>
      <c r="K69" s="364">
        <v>37</v>
      </c>
      <c r="L69" s="364">
        <v>35</v>
      </c>
      <c r="M69" s="362" t="s">
        <v>400</v>
      </c>
      <c r="N69" s="1057"/>
      <c r="O69"/>
      <c r="P69"/>
      <c r="Q69"/>
      <c r="R69"/>
      <c r="S69" s="365"/>
      <c r="T69" s="365"/>
      <c r="U69" s="365"/>
      <c r="V69" s="365"/>
      <c r="W69" s="365"/>
      <c r="X69" s="365"/>
      <c r="Y69" s="365"/>
      <c r="Z69" s="365"/>
    </row>
    <row r="70" spans="1:26" x14ac:dyDescent="0.3">
      <c r="A70" s="357" t="s">
        <v>401</v>
      </c>
      <c r="B70" s="434" t="s">
        <v>402</v>
      </c>
      <c r="C70" s="364">
        <v>6</v>
      </c>
      <c r="D70" s="364">
        <v>7</v>
      </c>
      <c r="E70" s="364">
        <v>8</v>
      </c>
      <c r="F70" s="364" t="s">
        <v>257</v>
      </c>
      <c r="G70" s="364">
        <v>9</v>
      </c>
      <c r="H70" s="364">
        <v>10</v>
      </c>
      <c r="I70" s="368">
        <v>10</v>
      </c>
      <c r="J70" s="368">
        <v>10</v>
      </c>
      <c r="K70" s="364">
        <v>11</v>
      </c>
      <c r="L70" s="364">
        <v>11</v>
      </c>
      <c r="M70" s="362" t="s">
        <v>400</v>
      </c>
      <c r="N70" s="1057"/>
      <c r="O70"/>
      <c r="P70"/>
      <c r="Q70"/>
      <c r="R70"/>
      <c r="S70" s="365"/>
      <c r="T70" s="365"/>
      <c r="U70" s="365"/>
      <c r="V70" s="365"/>
      <c r="W70" s="365"/>
      <c r="X70" s="365"/>
      <c r="Y70" s="365"/>
      <c r="Z70" s="365"/>
    </row>
    <row r="71" spans="1:26" x14ac:dyDescent="0.3">
      <c r="A71" s="357" t="s">
        <v>403</v>
      </c>
      <c r="B71" s="434" t="s">
        <v>404</v>
      </c>
      <c r="C71" s="364">
        <v>16862</v>
      </c>
      <c r="D71" s="364">
        <v>20272</v>
      </c>
      <c r="E71" s="364">
        <v>20094</v>
      </c>
      <c r="F71" s="364">
        <v>19266</v>
      </c>
      <c r="G71" s="364">
        <v>16014</v>
      </c>
      <c r="H71" s="364">
        <v>15937</v>
      </c>
      <c r="I71" s="368">
        <v>18749</v>
      </c>
      <c r="J71" s="368">
        <v>18862</v>
      </c>
      <c r="K71" s="364">
        <v>17554</v>
      </c>
      <c r="L71" s="364">
        <v>18681</v>
      </c>
      <c r="M71" s="362" t="s">
        <v>400</v>
      </c>
      <c r="N71" s="1057"/>
      <c r="O71"/>
      <c r="P71"/>
      <c r="Q71"/>
      <c r="R71"/>
      <c r="S71" s="365"/>
      <c r="T71" s="365"/>
      <c r="U71" s="365"/>
      <c r="V71" s="365"/>
      <c r="W71" s="365"/>
      <c r="X71" s="365"/>
      <c r="Y71" s="365"/>
      <c r="Z71" s="365"/>
    </row>
    <row r="72" spans="1:26" s="351" customFormat="1" ht="19.8" thickBot="1" x14ac:dyDescent="0.3">
      <c r="A72" s="357" t="s">
        <v>405</v>
      </c>
      <c r="B72" s="434" t="s">
        <v>406</v>
      </c>
      <c r="C72" s="364" t="s">
        <v>257</v>
      </c>
      <c r="D72" s="364" t="s">
        <v>257</v>
      </c>
      <c r="E72" s="364" t="s">
        <v>257</v>
      </c>
      <c r="F72" s="386" t="s">
        <v>257</v>
      </c>
      <c r="G72" s="418" t="s">
        <v>257</v>
      </c>
      <c r="H72" s="418" t="s">
        <v>257</v>
      </c>
      <c r="I72" s="419" t="s">
        <v>257</v>
      </c>
      <c r="J72" s="419" t="s">
        <v>257</v>
      </c>
      <c r="K72" s="418" t="s">
        <v>257</v>
      </c>
      <c r="L72" s="418" t="s">
        <v>257</v>
      </c>
      <c r="M72" s="362" t="s">
        <v>271</v>
      </c>
      <c r="N72" s="1060"/>
      <c r="O72" s="350"/>
      <c r="P72" s="350"/>
      <c r="Q72" s="350"/>
      <c r="R72" s="350"/>
      <c r="S72" s="365"/>
      <c r="T72" s="365"/>
      <c r="U72" s="365"/>
      <c r="V72" s="365"/>
      <c r="W72" s="365"/>
      <c r="X72" s="365"/>
      <c r="Y72" s="365"/>
      <c r="Z72" s="365"/>
    </row>
    <row r="73" spans="1:26" ht="17.25" customHeight="1" thickBot="1" x14ac:dyDescent="0.35">
      <c r="A73" s="1069" t="s">
        <v>407</v>
      </c>
      <c r="B73" s="1069"/>
      <c r="C73" s="1069"/>
      <c r="D73" s="1069"/>
      <c r="E73" s="1069"/>
      <c r="F73" s="1069"/>
      <c r="G73" s="1069"/>
      <c r="H73" s="1069"/>
      <c r="I73" s="1069"/>
      <c r="J73" s="1069"/>
      <c r="K73" s="1069"/>
      <c r="L73" s="1069"/>
      <c r="M73" s="1069"/>
      <c r="N73" s="1069"/>
      <c r="O73"/>
      <c r="P73"/>
      <c r="Q73"/>
      <c r="R73"/>
      <c r="S73" s="365"/>
      <c r="T73" s="365"/>
      <c r="U73" s="365"/>
      <c r="V73" s="365"/>
      <c r="W73" s="365"/>
      <c r="X73" s="365"/>
      <c r="Y73" s="365"/>
      <c r="Z73" s="365"/>
    </row>
    <row r="74" spans="1:26" s="351" customFormat="1" ht="19.2" x14ac:dyDescent="0.25">
      <c r="A74" s="427" t="s">
        <v>408</v>
      </c>
      <c r="B74" s="459" t="s">
        <v>409</v>
      </c>
      <c r="C74" s="429">
        <v>8981.4699999999993</v>
      </c>
      <c r="D74" s="463">
        <v>9181</v>
      </c>
      <c r="E74" s="429">
        <v>9129.9</v>
      </c>
      <c r="F74" s="429">
        <v>10593.111999999999</v>
      </c>
      <c r="G74" s="429">
        <v>10269.799999999999</v>
      </c>
      <c r="H74" s="429">
        <v>11360.261330000001</v>
      </c>
      <c r="I74" s="429">
        <v>11177</v>
      </c>
      <c r="J74" s="429">
        <v>11595.47</v>
      </c>
      <c r="K74" s="429">
        <v>10553.85</v>
      </c>
      <c r="L74" s="429">
        <f>[6]objetivos!$D$12</f>
        <v>11396.413</v>
      </c>
      <c r="M74" s="431" t="s">
        <v>271</v>
      </c>
      <c r="N74" s="1046" t="s">
        <v>410</v>
      </c>
      <c r="O74" s="350"/>
      <c r="P74" s="350"/>
      <c r="Q74" s="350"/>
      <c r="R74" s="350"/>
      <c r="S74" s="365"/>
      <c r="T74" s="365"/>
      <c r="U74" s="365"/>
      <c r="V74" s="365"/>
      <c r="W74" s="365"/>
      <c r="X74" s="365"/>
      <c r="Y74" s="365"/>
      <c r="Z74" s="365"/>
    </row>
    <row r="75" spans="1:26" s="351" customFormat="1" ht="13.2" x14ac:dyDescent="0.25">
      <c r="A75" s="427" t="s">
        <v>411</v>
      </c>
      <c r="B75" s="434" t="s">
        <v>412</v>
      </c>
      <c r="C75" s="364">
        <v>5419.5959999999995</v>
      </c>
      <c r="D75" s="463">
        <v>4747</v>
      </c>
      <c r="E75" s="429">
        <v>4737.3500000000004</v>
      </c>
      <c r="F75" s="429">
        <v>4889.5600000000004</v>
      </c>
      <c r="G75" s="429">
        <v>4995.3999999999996</v>
      </c>
      <c r="H75" s="429">
        <v>5326.0599999999995</v>
      </c>
      <c r="I75" s="429">
        <v>5056</v>
      </c>
      <c r="J75" s="429">
        <v>4921</v>
      </c>
      <c r="K75" s="429">
        <v>5103.78</v>
      </c>
      <c r="L75" s="429">
        <f>[6]objetivos!$F$12</f>
        <v>5757.49</v>
      </c>
      <c r="M75" s="362" t="s">
        <v>271</v>
      </c>
      <c r="N75" s="1057"/>
      <c r="O75" s="350"/>
      <c r="P75" s="350"/>
      <c r="Q75" s="350"/>
      <c r="R75" s="350"/>
      <c r="S75" s="365"/>
      <c r="T75" s="365"/>
      <c r="U75" s="365"/>
      <c r="V75" s="365"/>
      <c r="W75" s="365"/>
      <c r="X75" s="365"/>
      <c r="Y75" s="365"/>
      <c r="Z75" s="365"/>
    </row>
    <row r="76" spans="1:26" s="351" customFormat="1" ht="13.2" x14ac:dyDescent="0.25">
      <c r="A76" s="427" t="s">
        <v>413</v>
      </c>
      <c r="B76" s="434" t="s">
        <v>414</v>
      </c>
      <c r="C76" s="364">
        <v>5419.5959999999995</v>
      </c>
      <c r="D76" s="463">
        <v>4747</v>
      </c>
      <c r="E76" s="429">
        <v>4737.3500000000004</v>
      </c>
      <c r="F76" s="429">
        <v>4889.5600000000004</v>
      </c>
      <c r="G76" s="429">
        <v>4995.3999999999996</v>
      </c>
      <c r="H76" s="429">
        <v>5326.0599999999995</v>
      </c>
      <c r="I76" s="429">
        <v>5056</v>
      </c>
      <c r="J76" s="429">
        <v>4921</v>
      </c>
      <c r="K76" s="429">
        <v>5103.78</v>
      </c>
      <c r="L76" s="429">
        <f>[6]objetivos!$F$12</f>
        <v>5757.49</v>
      </c>
      <c r="M76" s="362" t="s">
        <v>271</v>
      </c>
      <c r="N76" s="1057"/>
      <c r="O76" s="350"/>
      <c r="P76" s="350"/>
      <c r="Q76" s="350"/>
      <c r="R76" s="350"/>
      <c r="S76" s="365"/>
      <c r="T76" s="365"/>
      <c r="U76" s="365"/>
      <c r="V76" s="365"/>
      <c r="W76" s="365"/>
      <c r="X76" s="365"/>
      <c r="Y76" s="365"/>
      <c r="Z76" s="365"/>
    </row>
    <row r="77" spans="1:26" s="351" customFormat="1" ht="13.8" thickBot="1" x14ac:dyDescent="0.3">
      <c r="A77" s="464" t="s">
        <v>415</v>
      </c>
      <c r="B77" s="465" t="s">
        <v>416</v>
      </c>
      <c r="C77" s="418">
        <v>1098.585</v>
      </c>
      <c r="D77" s="418">
        <v>1489</v>
      </c>
      <c r="E77" s="418">
        <v>1390.79</v>
      </c>
      <c r="F77" s="418">
        <v>1965.39</v>
      </c>
      <c r="G77" s="418">
        <v>1912.89</v>
      </c>
      <c r="H77" s="418">
        <v>1969.74</v>
      </c>
      <c r="I77" s="418">
        <v>1575</v>
      </c>
      <c r="J77" s="418">
        <v>2207.6999999999998</v>
      </c>
      <c r="K77" s="419">
        <v>3542.2200000000003</v>
      </c>
      <c r="L77" s="419">
        <f>[6]objetivos!$J$12</f>
        <v>3962.51</v>
      </c>
      <c r="M77" s="379" t="s">
        <v>271</v>
      </c>
      <c r="N77" s="1060"/>
      <c r="O77" s="350"/>
      <c r="P77" s="350"/>
      <c r="Q77" s="350"/>
      <c r="R77" s="350"/>
      <c r="S77" s="365"/>
      <c r="T77" s="365"/>
      <c r="U77" s="365"/>
      <c r="V77" s="365"/>
      <c r="W77" s="365"/>
      <c r="X77" s="365"/>
      <c r="Y77" s="365"/>
      <c r="Z77" s="365"/>
    </row>
    <row r="78" spans="1:26" s="351" customFormat="1" ht="22.5" customHeight="1" thickBot="1" x14ac:dyDescent="0.3">
      <c r="A78" s="1070" t="s">
        <v>417</v>
      </c>
      <c r="B78" s="1070"/>
      <c r="C78" s="1070"/>
      <c r="D78" s="1070"/>
      <c r="E78" s="1070"/>
      <c r="F78" s="1070"/>
      <c r="G78" s="1070"/>
      <c r="H78" s="1070"/>
      <c r="I78" s="1070"/>
      <c r="J78" s="1070"/>
      <c r="K78" s="1070"/>
      <c r="L78" s="1070"/>
      <c r="M78" s="1070"/>
      <c r="N78" s="1070"/>
      <c r="O78" s="350"/>
      <c r="P78" s="350"/>
      <c r="Q78" s="350"/>
      <c r="R78" s="350"/>
      <c r="S78" s="365"/>
      <c r="T78" s="365"/>
      <c r="U78" s="365"/>
      <c r="V78" s="365"/>
      <c r="W78" s="365"/>
      <c r="X78" s="365"/>
      <c r="Y78" s="365"/>
      <c r="Z78" s="365"/>
    </row>
    <row r="79" spans="1:26" s="351" customFormat="1" ht="13.5" customHeight="1" thickBot="1" x14ac:dyDescent="0.3">
      <c r="A79" s="1071" t="s">
        <v>418</v>
      </c>
      <c r="B79" s="1071"/>
      <c r="C79" s="1071"/>
      <c r="D79" s="1071"/>
      <c r="E79" s="1071"/>
      <c r="F79" s="1071"/>
      <c r="G79" s="1071"/>
      <c r="H79" s="1071"/>
      <c r="I79" s="1071"/>
      <c r="J79" s="1071"/>
      <c r="K79" s="1071"/>
      <c r="L79" s="1071"/>
      <c r="M79" s="1071"/>
      <c r="N79" s="1071"/>
      <c r="O79" s="350"/>
      <c r="P79" s="350"/>
      <c r="Q79" s="350"/>
      <c r="R79" s="350"/>
      <c r="S79" s="365"/>
      <c r="T79" s="365"/>
      <c r="U79" s="365"/>
      <c r="V79" s="365"/>
      <c r="W79" s="365"/>
      <c r="X79" s="365"/>
      <c r="Y79" s="365"/>
      <c r="Z79" s="365"/>
    </row>
    <row r="80" spans="1:26" s="351" customFormat="1" ht="13.2" x14ac:dyDescent="0.25">
      <c r="A80" s="397" t="s">
        <v>419</v>
      </c>
      <c r="B80" s="398" t="s">
        <v>420</v>
      </c>
      <c r="C80" s="399">
        <v>396486.44</v>
      </c>
      <c r="D80" s="429">
        <v>434721.4</v>
      </c>
      <c r="E80" s="429">
        <v>402005.37</v>
      </c>
      <c r="F80" s="429">
        <v>559151.94062000001</v>
      </c>
      <c r="G80" s="430">
        <v>370378.40399999998</v>
      </c>
      <c r="H80" s="430">
        <v>424242.78899999999</v>
      </c>
      <c r="I80" s="430">
        <v>486796.22499999998</v>
      </c>
      <c r="J80" s="430">
        <v>516176.85580000008</v>
      </c>
      <c r="K80" s="430">
        <v>593688.74800000002</v>
      </c>
      <c r="L80" s="430"/>
      <c r="M80" s="362" t="s">
        <v>271</v>
      </c>
      <c r="N80" s="466" t="s">
        <v>421</v>
      </c>
      <c r="O80" s="350"/>
      <c r="P80" s="350"/>
      <c r="Q80" s="350"/>
      <c r="R80" s="350"/>
      <c r="S80" s="402"/>
      <c r="T80" s="365"/>
      <c r="U80" s="365"/>
      <c r="V80" s="365"/>
      <c r="W80" s="365"/>
      <c r="X80" s="365"/>
      <c r="Y80" s="365"/>
      <c r="Z80" s="365"/>
    </row>
    <row r="81" spans="1:26" s="351" customFormat="1" ht="29.25" customHeight="1" x14ac:dyDescent="0.25">
      <c r="A81" s="357" t="s">
        <v>422</v>
      </c>
      <c r="B81" s="434" t="s">
        <v>423</v>
      </c>
      <c r="C81" s="364">
        <v>150430.44</v>
      </c>
      <c r="D81" s="364">
        <v>156173.16999999998</v>
      </c>
      <c r="E81" s="364">
        <v>151991.4</v>
      </c>
      <c r="F81" s="364">
        <v>233948.35</v>
      </c>
      <c r="G81" s="368">
        <v>217466.68899999998</v>
      </c>
      <c r="H81" s="368">
        <v>234729.90900000004</v>
      </c>
      <c r="I81" s="368">
        <v>228542.17800000001</v>
      </c>
      <c r="J81" s="430">
        <v>245385.68500000003</v>
      </c>
      <c r="K81" s="430">
        <v>267990.50800000003</v>
      </c>
      <c r="L81" s="430"/>
      <c r="M81" s="362" t="s">
        <v>271</v>
      </c>
      <c r="N81" s="374" t="s">
        <v>424</v>
      </c>
      <c r="O81" s="350"/>
      <c r="P81" s="350"/>
      <c r="Q81" s="350"/>
      <c r="R81" s="350"/>
      <c r="S81" s="401"/>
      <c r="T81" s="365"/>
      <c r="U81" s="365"/>
      <c r="V81" s="365"/>
      <c r="W81" s="365"/>
      <c r="X81" s="365"/>
      <c r="Y81" s="365"/>
      <c r="Z81" s="365"/>
    </row>
    <row r="82" spans="1:26" s="351" customFormat="1" ht="19.5" customHeight="1" x14ac:dyDescent="0.25">
      <c r="A82" s="427" t="s">
        <v>425</v>
      </c>
      <c r="B82" s="428" t="s">
        <v>426</v>
      </c>
      <c r="C82" s="429" t="s">
        <v>257</v>
      </c>
      <c r="D82" s="364" t="s">
        <v>257</v>
      </c>
      <c r="E82" s="364">
        <v>133609.07</v>
      </c>
      <c r="F82" s="364">
        <v>178473.89259999999</v>
      </c>
      <c r="G82" s="368">
        <v>106696.03799999999</v>
      </c>
      <c r="H82" s="368">
        <v>243224.7488399999</v>
      </c>
      <c r="I82" s="368">
        <v>110557.61999999998</v>
      </c>
      <c r="J82" s="368">
        <v>153854.31279999999</v>
      </c>
      <c r="K82" s="368">
        <v>169883.80000000002</v>
      </c>
      <c r="L82" s="368"/>
      <c r="M82" s="362" t="s">
        <v>271</v>
      </c>
      <c r="N82" s="1056" t="s">
        <v>427</v>
      </c>
      <c r="O82" s="350"/>
      <c r="P82" s="350"/>
      <c r="Q82" s="350"/>
      <c r="R82" s="350"/>
      <c r="S82" s="401"/>
      <c r="T82" s="365"/>
      <c r="U82" s="404"/>
      <c r="V82" s="365"/>
      <c r="W82" s="365"/>
      <c r="X82" s="365"/>
      <c r="Y82" s="365"/>
      <c r="Z82" s="365"/>
    </row>
    <row r="83" spans="1:26" s="351" customFormat="1" ht="22.5" customHeight="1" thickBot="1" x14ac:dyDescent="0.3">
      <c r="A83" s="384" t="s">
        <v>428</v>
      </c>
      <c r="B83" s="385" t="s">
        <v>429</v>
      </c>
      <c r="C83" s="386" t="s">
        <v>257</v>
      </c>
      <c r="D83" s="386" t="s">
        <v>257</v>
      </c>
      <c r="E83" s="386">
        <v>160201.42000000001</v>
      </c>
      <c r="F83" s="386">
        <v>234388.11840000001</v>
      </c>
      <c r="G83" s="387">
        <v>221256.49600000001</v>
      </c>
      <c r="H83" s="387">
        <v>245028.79200000002</v>
      </c>
      <c r="I83" s="387">
        <v>255278.875</v>
      </c>
      <c r="J83" s="387">
        <v>268108.15299999999</v>
      </c>
      <c r="K83" s="387">
        <v>278051.72799999994</v>
      </c>
      <c r="L83" s="387"/>
      <c r="M83" s="388" t="s">
        <v>271</v>
      </c>
      <c r="N83" s="1060"/>
      <c r="O83" s="350"/>
      <c r="P83" s="350"/>
      <c r="Q83" s="350"/>
      <c r="R83" s="350"/>
      <c r="S83" s="393"/>
      <c r="T83" s="365"/>
      <c r="U83" s="404"/>
      <c r="V83" s="365"/>
      <c r="W83" s="365"/>
      <c r="X83" s="365"/>
      <c r="Y83" s="365"/>
      <c r="Z83" s="365"/>
    </row>
    <row r="84" spans="1:26" s="351" customFormat="1" ht="13.8" thickBot="1" x14ac:dyDescent="0.3">
      <c r="A84" s="1061" t="s">
        <v>430</v>
      </c>
      <c r="B84" s="1062"/>
      <c r="C84" s="1062"/>
      <c r="D84" s="1062"/>
      <c r="E84" s="1062"/>
      <c r="F84" s="1062"/>
      <c r="G84" s="1062"/>
      <c r="H84" s="1062"/>
      <c r="I84" s="1062"/>
      <c r="J84" s="1062"/>
      <c r="K84" s="1062"/>
      <c r="L84" s="1062"/>
      <c r="M84" s="1062"/>
      <c r="N84" s="1063"/>
      <c r="O84" s="350"/>
      <c r="P84" s="350"/>
      <c r="Q84" s="350"/>
      <c r="R84" s="350"/>
      <c r="S84" s="393"/>
      <c r="T84" s="365"/>
      <c r="U84" s="404"/>
      <c r="V84" s="365"/>
      <c r="W84" s="365"/>
      <c r="X84" s="365"/>
      <c r="Y84" s="365"/>
      <c r="Z84" s="365"/>
    </row>
    <row r="85" spans="1:26" s="351" customFormat="1" ht="13.5" customHeight="1" thickBot="1" x14ac:dyDescent="0.3">
      <c r="A85" s="1071" t="s">
        <v>431</v>
      </c>
      <c r="B85" s="1071"/>
      <c r="C85" s="1071"/>
      <c r="D85" s="1071"/>
      <c r="E85" s="1071"/>
      <c r="F85" s="1071"/>
      <c r="G85" s="1071"/>
      <c r="H85" s="1071"/>
      <c r="I85" s="1071"/>
      <c r="J85" s="1071"/>
      <c r="K85" s="1071"/>
      <c r="L85" s="1071"/>
      <c r="M85" s="1071"/>
      <c r="N85" s="1071"/>
      <c r="O85" s="350"/>
      <c r="P85" s="350"/>
      <c r="Q85" s="350"/>
      <c r="R85" s="350"/>
      <c r="S85" s="401"/>
      <c r="T85" s="365"/>
      <c r="U85" s="404"/>
      <c r="V85" s="365"/>
      <c r="W85" s="365"/>
      <c r="X85" s="365"/>
      <c r="Y85" s="365"/>
      <c r="Z85" s="365"/>
    </row>
    <row r="86" spans="1:26" s="351" customFormat="1" ht="29.25" customHeight="1" thickBot="1" x14ac:dyDescent="0.3">
      <c r="A86" s="357" t="s">
        <v>432</v>
      </c>
      <c r="B86" s="434" t="s">
        <v>433</v>
      </c>
      <c r="C86" s="364">
        <v>27395</v>
      </c>
      <c r="D86" s="364">
        <v>26660</v>
      </c>
      <c r="E86" s="364">
        <v>27475</v>
      </c>
      <c r="F86" s="364">
        <v>26492</v>
      </c>
      <c r="G86" s="364">
        <v>27358.37</v>
      </c>
      <c r="H86" s="364">
        <v>26892.12</v>
      </c>
      <c r="I86" s="364">
        <v>27168.93</v>
      </c>
      <c r="J86" s="364">
        <v>27794.878264000003</v>
      </c>
      <c r="K86" s="364">
        <v>26031</v>
      </c>
      <c r="L86" s="364"/>
      <c r="M86" s="362" t="s">
        <v>434</v>
      </c>
      <c r="N86" s="374" t="s">
        <v>435</v>
      </c>
      <c r="O86" s="350"/>
      <c r="P86" s="350"/>
      <c r="Q86" s="350"/>
      <c r="R86" s="350"/>
      <c r="S86" s="401"/>
      <c r="T86" s="365"/>
      <c r="U86" s="404"/>
      <c r="V86" s="365"/>
      <c r="W86" s="365"/>
      <c r="X86" s="365"/>
      <c r="Y86" s="365"/>
      <c r="Z86" s="365"/>
    </row>
    <row r="87" spans="1:26" s="351" customFormat="1" ht="13.5" customHeight="1" thickBot="1" x14ac:dyDescent="0.3">
      <c r="A87" s="1072" t="s">
        <v>436</v>
      </c>
      <c r="B87" s="1072"/>
      <c r="C87" s="1072"/>
      <c r="D87" s="1072"/>
      <c r="E87" s="1072"/>
      <c r="F87" s="1072"/>
      <c r="G87" s="1072"/>
      <c r="H87" s="1072"/>
      <c r="I87" s="1072"/>
      <c r="J87" s="1072"/>
      <c r="K87" s="1072"/>
      <c r="L87" s="1072"/>
      <c r="M87" s="1072"/>
      <c r="N87" s="1072"/>
      <c r="O87" s="350"/>
      <c r="P87" s="350"/>
      <c r="Q87" s="350"/>
      <c r="R87" s="350"/>
      <c r="S87" s="401"/>
      <c r="T87" s="365"/>
      <c r="U87" s="404"/>
      <c r="V87" s="365"/>
      <c r="W87" s="365"/>
      <c r="X87" s="365"/>
      <c r="Y87" s="365"/>
      <c r="Z87" s="365"/>
    </row>
    <row r="88" spans="1:26" s="351" customFormat="1" ht="13.2" x14ac:dyDescent="0.25">
      <c r="A88" s="397" t="s">
        <v>437</v>
      </c>
      <c r="B88" s="398" t="s">
        <v>438</v>
      </c>
      <c r="C88" s="399">
        <v>67184</v>
      </c>
      <c r="D88" s="399">
        <v>67407</v>
      </c>
      <c r="E88" s="399">
        <v>74283.02285899999</v>
      </c>
      <c r="F88" s="399">
        <v>83849.423510000008</v>
      </c>
      <c r="G88" s="399">
        <v>86972</v>
      </c>
      <c r="H88" s="399">
        <v>82426.436899000008</v>
      </c>
      <c r="I88" s="433">
        <v>85077.473482000001</v>
      </c>
      <c r="J88" s="433">
        <v>91162.684261000002</v>
      </c>
      <c r="K88" s="399">
        <v>92258</v>
      </c>
      <c r="L88" s="399"/>
      <c r="M88" s="400" t="s">
        <v>271</v>
      </c>
      <c r="N88" s="1046" t="s">
        <v>275</v>
      </c>
      <c r="O88" s="350"/>
      <c r="P88" s="350"/>
      <c r="Q88" s="350"/>
      <c r="R88" s="350"/>
      <c r="S88" s="365"/>
      <c r="T88" s="365"/>
      <c r="U88" s="365"/>
      <c r="V88" s="365"/>
      <c r="W88" s="365"/>
      <c r="X88" s="365"/>
      <c r="Y88" s="365"/>
      <c r="Z88" s="365"/>
    </row>
    <row r="89" spans="1:26" s="351" customFormat="1" ht="15.75" customHeight="1" thickBot="1" x14ac:dyDescent="0.3">
      <c r="A89" s="384" t="s">
        <v>439</v>
      </c>
      <c r="B89" s="467" t="s">
        <v>440</v>
      </c>
      <c r="C89" s="386">
        <v>102718.70600000001</v>
      </c>
      <c r="D89" s="386">
        <v>117790</v>
      </c>
      <c r="E89" s="386">
        <v>136514</v>
      </c>
      <c r="F89" s="386">
        <v>149170.29800000001</v>
      </c>
      <c r="G89" s="386">
        <v>150818</v>
      </c>
      <c r="H89" s="386">
        <v>142635.78363399999</v>
      </c>
      <c r="I89" s="387">
        <v>153242.79347800001</v>
      </c>
      <c r="J89" s="387">
        <v>152149.564938</v>
      </c>
      <c r="K89" s="386">
        <v>156043</v>
      </c>
      <c r="L89" s="386"/>
      <c r="M89" s="388" t="s">
        <v>271</v>
      </c>
      <c r="N89" s="1060"/>
      <c r="O89" s="350"/>
      <c r="P89" s="350"/>
      <c r="Q89" s="350"/>
      <c r="R89" s="350"/>
      <c r="S89" s="365"/>
      <c r="T89" s="365"/>
      <c r="U89" s="365"/>
      <c r="V89" s="365"/>
      <c r="W89" s="365"/>
      <c r="X89" s="365"/>
      <c r="Y89" s="365"/>
      <c r="Z89" s="365"/>
    </row>
    <row r="90" spans="1:26" s="351" customFormat="1" ht="13.5" customHeight="1" x14ac:dyDescent="0.25">
      <c r="A90" s="1073" t="s">
        <v>441</v>
      </c>
      <c r="B90" s="1073"/>
      <c r="C90" s="1073"/>
      <c r="D90" s="1073"/>
      <c r="E90" s="1073"/>
      <c r="F90" s="1073"/>
      <c r="G90" s="1073"/>
      <c r="H90" s="1073"/>
      <c r="I90" s="1073"/>
      <c r="J90" s="1073"/>
      <c r="K90" s="1073"/>
      <c r="L90" s="1073"/>
      <c r="M90" s="1073"/>
      <c r="N90" s="1073"/>
      <c r="O90" s="350"/>
      <c r="P90" s="350"/>
      <c r="Q90" s="350"/>
      <c r="R90" s="350"/>
      <c r="S90" s="365"/>
      <c r="T90" s="365"/>
      <c r="U90" s="365"/>
      <c r="V90" s="365"/>
      <c r="W90" s="365"/>
      <c r="X90" s="365"/>
      <c r="Y90" s="365"/>
      <c r="Z90" s="365"/>
    </row>
    <row r="91" spans="1:26" s="351" customFormat="1" ht="13.5" customHeight="1" thickBot="1" x14ac:dyDescent="0.3">
      <c r="A91" s="1058" t="s">
        <v>442</v>
      </c>
      <c r="B91" s="1058"/>
      <c r="C91" s="1058"/>
      <c r="D91" s="1058"/>
      <c r="E91" s="1058"/>
      <c r="F91" s="1058"/>
      <c r="G91" s="1058"/>
      <c r="H91" s="1058"/>
      <c r="I91" s="1058"/>
      <c r="J91" s="1058"/>
      <c r="K91" s="1058"/>
      <c r="L91" s="1058"/>
      <c r="M91" s="1058"/>
      <c r="N91" s="1058"/>
      <c r="O91" s="350"/>
      <c r="P91" s="350"/>
      <c r="Q91" s="350"/>
      <c r="R91" s="350"/>
      <c r="S91" s="365"/>
      <c r="T91" s="365"/>
      <c r="U91" s="365"/>
      <c r="V91" s="365"/>
      <c r="W91" s="365"/>
      <c r="X91" s="365"/>
      <c r="Y91" s="365"/>
      <c r="Z91" s="365"/>
    </row>
    <row r="92" spans="1:26" s="383" customFormat="1" ht="29.25" customHeight="1" thickBot="1" x14ac:dyDescent="0.3">
      <c r="A92" s="384" t="s">
        <v>443</v>
      </c>
      <c r="B92" s="467" t="s">
        <v>444</v>
      </c>
      <c r="C92" s="386" t="s">
        <v>445</v>
      </c>
      <c r="D92" s="386" t="s">
        <v>257</v>
      </c>
      <c r="E92" s="386" t="s">
        <v>257</v>
      </c>
      <c r="F92" s="386" t="s">
        <v>257</v>
      </c>
      <c r="G92" s="386" t="s">
        <v>257</v>
      </c>
      <c r="H92" s="386" t="s">
        <v>257</v>
      </c>
      <c r="I92" s="387" t="s">
        <v>257</v>
      </c>
      <c r="J92" s="387" t="s">
        <v>257</v>
      </c>
      <c r="K92" s="386"/>
      <c r="L92" s="386"/>
      <c r="M92" s="388" t="s">
        <v>271</v>
      </c>
      <c r="N92" s="408" t="s">
        <v>446</v>
      </c>
      <c r="O92" s="349"/>
      <c r="P92" s="349"/>
      <c r="Q92" s="349"/>
      <c r="R92" s="349"/>
      <c r="S92" s="382"/>
      <c r="T92" s="382"/>
      <c r="U92" s="382"/>
      <c r="V92" s="382"/>
      <c r="W92" s="382"/>
      <c r="X92" s="382"/>
      <c r="Y92" s="382"/>
      <c r="Z92" s="382"/>
    </row>
    <row r="93" spans="1:26" s="351" customFormat="1" ht="12.75" customHeight="1" x14ac:dyDescent="0.25">
      <c r="A93" s="1072" t="s">
        <v>447</v>
      </c>
      <c r="B93" s="1072"/>
      <c r="C93" s="1072"/>
      <c r="D93" s="1072"/>
      <c r="E93" s="1072"/>
      <c r="F93" s="1072"/>
      <c r="G93" s="1072"/>
      <c r="H93" s="1072"/>
      <c r="I93" s="1072"/>
      <c r="J93" s="1072"/>
      <c r="K93" s="1072"/>
      <c r="L93" s="1072"/>
      <c r="M93" s="1072"/>
      <c r="N93" s="1072"/>
      <c r="O93" s="350"/>
      <c r="P93" s="350"/>
      <c r="Q93" s="350"/>
      <c r="R93" s="350"/>
      <c r="S93" s="365"/>
      <c r="T93" s="365"/>
      <c r="U93" s="365"/>
      <c r="V93" s="365"/>
      <c r="W93" s="365"/>
      <c r="X93" s="365"/>
      <c r="Y93" s="365"/>
      <c r="Z93" s="365"/>
    </row>
    <row r="94" spans="1:26" s="351" customFormat="1" ht="13.2" x14ac:dyDescent="0.25">
      <c r="A94" s="468" t="s">
        <v>448</v>
      </c>
      <c r="B94" s="434" t="s">
        <v>449</v>
      </c>
      <c r="C94" s="362" t="s">
        <v>257</v>
      </c>
      <c r="D94" s="362" t="s">
        <v>257</v>
      </c>
      <c r="E94" s="362">
        <v>243</v>
      </c>
      <c r="F94" s="362">
        <v>257</v>
      </c>
      <c r="G94" s="362">
        <v>262</v>
      </c>
      <c r="H94" s="362">
        <v>252</v>
      </c>
      <c r="I94" s="469">
        <v>238</v>
      </c>
      <c r="J94" s="469">
        <v>247</v>
      </c>
      <c r="K94" s="362"/>
      <c r="L94" s="362"/>
      <c r="M94" s="362" t="s">
        <v>400</v>
      </c>
      <c r="N94" s="1056"/>
      <c r="O94" s="350"/>
      <c r="P94" s="350"/>
      <c r="Q94" s="350"/>
      <c r="R94" s="350"/>
      <c r="S94" s="470"/>
      <c r="T94" s="365"/>
      <c r="U94" s="365"/>
      <c r="V94" s="365"/>
      <c r="W94" s="365"/>
      <c r="X94" s="365"/>
      <c r="Y94" s="365"/>
      <c r="Z94" s="365"/>
    </row>
    <row r="95" spans="1:26" s="351" customFormat="1" ht="13.2" x14ac:dyDescent="0.25">
      <c r="A95" s="468" t="s">
        <v>450</v>
      </c>
      <c r="B95" s="434" t="s">
        <v>451</v>
      </c>
      <c r="C95" s="362" t="s">
        <v>257</v>
      </c>
      <c r="D95" s="362" t="s">
        <v>257</v>
      </c>
      <c r="E95" s="364">
        <v>9305524</v>
      </c>
      <c r="F95" s="364">
        <v>13048690</v>
      </c>
      <c r="G95" s="364">
        <v>12704687</v>
      </c>
      <c r="H95" s="364">
        <v>14649731</v>
      </c>
      <c r="I95" s="368">
        <v>13528389.51</v>
      </c>
      <c r="J95" s="368">
        <v>14867481.439999999</v>
      </c>
      <c r="K95" s="364"/>
      <c r="L95" s="364"/>
      <c r="M95" s="362" t="s">
        <v>271</v>
      </c>
      <c r="N95" s="1057"/>
      <c r="O95" s="350"/>
      <c r="P95" s="350"/>
      <c r="Q95" s="350"/>
      <c r="R95" s="350"/>
      <c r="S95" s="365"/>
      <c r="T95" s="365"/>
      <c r="U95" s="365"/>
      <c r="V95" s="365"/>
      <c r="W95" s="365"/>
      <c r="X95" s="365"/>
      <c r="Y95" s="365"/>
      <c r="Z95" s="365"/>
    </row>
    <row r="96" spans="1:26" s="351" customFormat="1" ht="13.2" x14ac:dyDescent="0.25">
      <c r="A96" s="468" t="s">
        <v>452</v>
      </c>
      <c r="B96" s="434" t="s">
        <v>453</v>
      </c>
      <c r="C96" s="362" t="s">
        <v>257</v>
      </c>
      <c r="D96" s="362" t="s">
        <v>257</v>
      </c>
      <c r="E96" s="362" t="s">
        <v>257</v>
      </c>
      <c r="F96" s="364">
        <v>31</v>
      </c>
      <c r="G96" s="364">
        <v>32</v>
      </c>
      <c r="H96" s="364">
        <v>33</v>
      </c>
      <c r="I96" s="368">
        <v>19</v>
      </c>
      <c r="J96" s="368">
        <v>13</v>
      </c>
      <c r="K96" s="364"/>
      <c r="L96" s="364"/>
      <c r="M96" s="362" t="s">
        <v>400</v>
      </c>
      <c r="N96" s="1057"/>
      <c r="O96" s="350"/>
      <c r="P96" s="350"/>
      <c r="Q96" s="350"/>
      <c r="R96" s="350"/>
      <c r="S96" s="365"/>
      <c r="T96" s="365"/>
      <c r="U96" s="365"/>
      <c r="V96" s="365"/>
      <c r="W96" s="365"/>
      <c r="X96" s="365"/>
      <c r="Y96" s="365"/>
      <c r="Z96" s="365"/>
    </row>
    <row r="97" spans="1:27" s="351" customFormat="1" ht="14.25" customHeight="1" thickBot="1" x14ac:dyDescent="0.3">
      <c r="A97" s="471" t="s">
        <v>454</v>
      </c>
      <c r="B97" s="467" t="s">
        <v>455</v>
      </c>
      <c r="C97" s="362" t="s">
        <v>257</v>
      </c>
      <c r="D97" s="362" t="s">
        <v>257</v>
      </c>
      <c r="E97" s="362" t="s">
        <v>257</v>
      </c>
      <c r="F97" s="364">
        <v>172</v>
      </c>
      <c r="G97" s="418">
        <v>179</v>
      </c>
      <c r="H97" s="418">
        <v>175</v>
      </c>
      <c r="I97" s="419">
        <v>174</v>
      </c>
      <c r="J97" s="419">
        <v>180</v>
      </c>
      <c r="K97" s="418"/>
      <c r="L97" s="418"/>
      <c r="M97" s="388" t="s">
        <v>400</v>
      </c>
      <c r="N97" s="1060"/>
      <c r="O97" s="350"/>
      <c r="P97" s="350"/>
      <c r="Q97" s="350"/>
      <c r="R97" s="350"/>
      <c r="S97" s="365"/>
      <c r="T97" s="365"/>
      <c r="U97" s="365"/>
      <c r="V97" s="365"/>
      <c r="W97" s="365"/>
      <c r="X97" s="365"/>
      <c r="Y97" s="365"/>
      <c r="Z97" s="365"/>
    </row>
    <row r="98" spans="1:27" s="351" customFormat="1" ht="13.5" customHeight="1" thickBot="1" x14ac:dyDescent="0.3">
      <c r="A98" s="1071" t="s">
        <v>456</v>
      </c>
      <c r="B98" s="1071"/>
      <c r="C98" s="1071"/>
      <c r="D98" s="1071"/>
      <c r="E98" s="1071"/>
      <c r="F98" s="1071"/>
      <c r="G98" s="1071"/>
      <c r="H98" s="1071"/>
      <c r="I98" s="1071"/>
      <c r="J98" s="1071"/>
      <c r="K98" s="1071"/>
      <c r="L98" s="1071"/>
      <c r="M98" s="1071"/>
      <c r="N98" s="1071"/>
      <c r="O98" s="350"/>
      <c r="P98" s="350"/>
      <c r="Q98" s="350"/>
      <c r="R98" s="350"/>
      <c r="S98" s="365"/>
      <c r="T98" s="365"/>
      <c r="U98" s="365"/>
      <c r="V98" s="365"/>
      <c r="W98" s="365"/>
      <c r="X98" s="365"/>
      <c r="Y98" s="365"/>
      <c r="Z98" s="365"/>
    </row>
    <row r="99" spans="1:27" s="351" customFormat="1" ht="13.5" customHeight="1" x14ac:dyDescent="0.25">
      <c r="A99" s="397" t="s">
        <v>457</v>
      </c>
      <c r="B99" s="398" t="s">
        <v>458</v>
      </c>
      <c r="C99" s="399">
        <v>3661710.92</v>
      </c>
      <c r="D99" s="429">
        <v>3236928.16</v>
      </c>
      <c r="E99" s="429">
        <v>4027735.3406199994</v>
      </c>
      <c r="F99" s="429">
        <v>4251434.5024899999</v>
      </c>
      <c r="G99" s="429">
        <v>3616293</v>
      </c>
      <c r="H99" s="429">
        <v>4333862.1789740007</v>
      </c>
      <c r="I99" s="430">
        <v>3716720.7227190002</v>
      </c>
      <c r="J99" s="430">
        <v>3212758.3773070006</v>
      </c>
      <c r="K99" s="429">
        <v>2700918</v>
      </c>
      <c r="L99" s="429"/>
      <c r="M99" s="362" t="s">
        <v>271</v>
      </c>
      <c r="N99" s="1046" t="s">
        <v>275</v>
      </c>
      <c r="O99" s="350"/>
      <c r="P99" s="350"/>
      <c r="Q99" s="350"/>
      <c r="R99" s="350"/>
      <c r="S99" s="365"/>
      <c r="T99" s="401"/>
      <c r="U99" s="401"/>
      <c r="V99" s="401"/>
      <c r="W99" s="401"/>
      <c r="X99" s="401"/>
      <c r="Y99" s="401"/>
      <c r="Z99" s="401"/>
      <c r="AA99" s="407"/>
    </row>
    <row r="100" spans="1:27" s="351" customFormat="1" ht="15.75" customHeight="1" x14ac:dyDescent="0.25">
      <c r="A100" s="357" t="s">
        <v>459</v>
      </c>
      <c r="B100" s="459" t="s">
        <v>460</v>
      </c>
      <c r="C100" s="429">
        <v>3265224.48</v>
      </c>
      <c r="D100" s="429">
        <v>2802206.76</v>
      </c>
      <c r="E100" s="429">
        <v>3625729.9706199993</v>
      </c>
      <c r="F100" s="429">
        <v>3692282.5618699999</v>
      </c>
      <c r="G100" s="429">
        <v>3166158</v>
      </c>
      <c r="H100" s="429">
        <v>3866941.4819240007</v>
      </c>
      <c r="I100" s="430">
        <v>3213812.7982990001</v>
      </c>
      <c r="J100" s="430">
        <v>2641345.6626170008</v>
      </c>
      <c r="K100" s="429">
        <v>2080131</v>
      </c>
      <c r="L100" s="429"/>
      <c r="M100" s="362" t="s">
        <v>271</v>
      </c>
      <c r="N100" s="1057"/>
      <c r="O100" s="350"/>
      <c r="P100" s="350"/>
      <c r="Q100" s="350"/>
      <c r="R100" s="350"/>
      <c r="S100" s="382"/>
      <c r="T100" s="365"/>
      <c r="U100" s="365"/>
      <c r="V100" s="365"/>
      <c r="W100" s="365"/>
      <c r="X100" s="365"/>
      <c r="Y100" s="365"/>
      <c r="Z100" s="365"/>
    </row>
    <row r="101" spans="1:27" s="351" customFormat="1" ht="19.2" x14ac:dyDescent="0.25">
      <c r="A101" s="357" t="s">
        <v>461</v>
      </c>
      <c r="B101" s="434" t="s">
        <v>462</v>
      </c>
      <c r="C101" s="364">
        <v>1752571.48</v>
      </c>
      <c r="D101" s="429">
        <v>1353913.64</v>
      </c>
      <c r="E101" s="429">
        <v>1713460.09</v>
      </c>
      <c r="F101" s="429">
        <v>1763469.577</v>
      </c>
      <c r="G101" s="429">
        <v>1229541</v>
      </c>
      <c r="H101" s="429">
        <v>1786951.6910000001</v>
      </c>
      <c r="I101" s="430">
        <v>1204734.78</v>
      </c>
      <c r="J101" s="430">
        <v>616445.32700000005</v>
      </c>
      <c r="K101" s="429">
        <v>151220</v>
      </c>
      <c r="L101" s="429"/>
      <c r="M101" s="362" t="s">
        <v>271</v>
      </c>
      <c r="N101" s="1057"/>
      <c r="O101" s="350"/>
      <c r="P101" s="350"/>
      <c r="Q101" s="350"/>
      <c r="R101" s="350"/>
      <c r="S101" s="382"/>
      <c r="T101" s="365"/>
      <c r="U101" s="365"/>
      <c r="V101" s="365"/>
      <c r="W101" s="365"/>
      <c r="X101" s="365"/>
      <c r="Y101" s="365"/>
      <c r="Z101" s="365"/>
    </row>
    <row r="102" spans="1:27" s="351" customFormat="1" ht="15.75" customHeight="1" x14ac:dyDescent="0.25">
      <c r="A102" s="357" t="s">
        <v>463</v>
      </c>
      <c r="B102" s="434" t="s">
        <v>464</v>
      </c>
      <c r="C102" s="364">
        <v>1512653</v>
      </c>
      <c r="D102" s="364">
        <v>1448293.1199999999</v>
      </c>
      <c r="E102" s="364">
        <v>1912269.8806199993</v>
      </c>
      <c r="F102" s="364">
        <v>1928812.9848699998</v>
      </c>
      <c r="G102" s="364">
        <v>1936617</v>
      </c>
      <c r="H102" s="364">
        <v>2079989.7909240006</v>
      </c>
      <c r="I102" s="368">
        <v>2009078.0182990001</v>
      </c>
      <c r="J102" s="368">
        <v>2024900.3356170005</v>
      </c>
      <c r="K102" s="364">
        <v>1928911</v>
      </c>
      <c r="L102" s="364"/>
      <c r="M102" s="362" t="s">
        <v>271</v>
      </c>
      <c r="N102" s="1057"/>
      <c r="O102" s="350"/>
      <c r="P102" s="350"/>
      <c r="Q102" s="350"/>
      <c r="R102" s="350"/>
      <c r="S102" s="382"/>
      <c r="T102" s="401"/>
      <c r="U102" s="365"/>
      <c r="V102" s="365"/>
      <c r="W102" s="365"/>
      <c r="X102" s="365"/>
      <c r="Y102" s="365"/>
      <c r="Z102" s="365"/>
    </row>
    <row r="103" spans="1:27" s="351" customFormat="1" ht="15.75" customHeight="1" x14ac:dyDescent="0.25">
      <c r="A103" s="357" t="s">
        <v>465</v>
      </c>
      <c r="B103" s="434" t="s">
        <v>466</v>
      </c>
      <c r="C103" s="364">
        <v>6313336.9199999999</v>
      </c>
      <c r="D103" s="429">
        <v>6177107</v>
      </c>
      <c r="E103" s="429">
        <v>6940097.3406199999</v>
      </c>
      <c r="F103" s="429">
        <v>7499857.87249</v>
      </c>
      <c r="G103" s="429">
        <v>6984213</v>
      </c>
      <c r="H103" s="429">
        <v>8048900.9708950007</v>
      </c>
      <c r="I103" s="430">
        <v>7333508.6086550038</v>
      </c>
      <c r="J103" s="430">
        <v>7162156.2752670031</v>
      </c>
      <c r="K103" s="429">
        <v>6801337</v>
      </c>
      <c r="L103" s="429"/>
      <c r="M103" s="362" t="s">
        <v>271</v>
      </c>
      <c r="N103" s="1047"/>
      <c r="O103" s="350"/>
      <c r="P103" s="350"/>
      <c r="Q103" s="350"/>
      <c r="R103" s="350"/>
      <c r="S103" s="365"/>
      <c r="T103" s="365"/>
      <c r="U103" s="365"/>
      <c r="V103" s="365"/>
      <c r="W103" s="365"/>
      <c r="X103" s="365"/>
      <c r="Y103" s="365"/>
      <c r="Z103" s="365"/>
    </row>
    <row r="104" spans="1:27" s="351" customFormat="1" ht="21.75" customHeight="1" thickBot="1" x14ac:dyDescent="0.3">
      <c r="A104" s="384" t="s">
        <v>467</v>
      </c>
      <c r="B104" s="467" t="s">
        <v>468</v>
      </c>
      <c r="C104" s="386">
        <v>169939.4</v>
      </c>
      <c r="D104" s="429">
        <v>170668.75</v>
      </c>
      <c r="E104" s="429">
        <v>189400.63</v>
      </c>
      <c r="F104" s="429">
        <v>213583.86</v>
      </c>
      <c r="G104" s="429">
        <v>257514.92</v>
      </c>
      <c r="H104" s="429">
        <v>416067.57999999996</v>
      </c>
      <c r="I104" s="429">
        <v>566954.57999999996</v>
      </c>
      <c r="J104" s="429">
        <v>796759.55999999994</v>
      </c>
      <c r="K104" s="429"/>
      <c r="L104" s="429"/>
      <c r="M104" s="362" t="s">
        <v>271</v>
      </c>
      <c r="N104" s="408" t="s">
        <v>424</v>
      </c>
      <c r="O104" s="350"/>
      <c r="P104" s="350"/>
      <c r="Q104" s="350"/>
      <c r="R104" s="350"/>
      <c r="S104" s="365"/>
      <c r="T104" s="365"/>
      <c r="U104" s="365"/>
      <c r="V104" s="365"/>
      <c r="W104" s="365"/>
      <c r="X104" s="365"/>
      <c r="Y104" s="365"/>
      <c r="Z104" s="365"/>
    </row>
    <row r="105" spans="1:27" s="351" customFormat="1" ht="15.75" customHeight="1" thickBot="1" x14ac:dyDescent="0.3">
      <c r="A105" s="1071" t="s">
        <v>469</v>
      </c>
      <c r="B105" s="1071"/>
      <c r="C105" s="1071"/>
      <c r="D105" s="1071"/>
      <c r="E105" s="1071"/>
      <c r="F105" s="1071"/>
      <c r="G105" s="1071"/>
      <c r="H105" s="1071"/>
      <c r="I105" s="1071"/>
      <c r="J105" s="1071"/>
      <c r="K105" s="1071"/>
      <c r="L105" s="1071"/>
      <c r="M105" s="1071"/>
      <c r="N105" s="1071"/>
      <c r="O105" s="350"/>
      <c r="P105" s="350"/>
      <c r="Q105" s="350"/>
      <c r="R105" s="350"/>
      <c r="S105" s="365"/>
      <c r="T105" s="365"/>
      <c r="U105" s="365"/>
      <c r="V105" s="365"/>
      <c r="W105" s="365"/>
      <c r="X105" s="365"/>
      <c r="Y105" s="365"/>
      <c r="Z105" s="365"/>
    </row>
    <row r="106" spans="1:27" s="351" customFormat="1" ht="13.5" customHeight="1" thickBot="1" x14ac:dyDescent="0.3">
      <c r="A106" s="1074" t="s">
        <v>470</v>
      </c>
      <c r="B106" s="1074"/>
      <c r="C106" s="1074"/>
      <c r="D106" s="1074"/>
      <c r="E106" s="1074"/>
      <c r="F106" s="1074"/>
      <c r="G106" s="1074"/>
      <c r="H106" s="1074"/>
      <c r="I106" s="1074"/>
      <c r="J106" s="1074"/>
      <c r="K106" s="1074"/>
      <c r="L106" s="1074"/>
      <c r="M106" s="1074"/>
      <c r="N106" s="1074"/>
      <c r="O106" s="350"/>
      <c r="P106" s="350"/>
      <c r="Q106" s="350"/>
      <c r="R106" s="350"/>
      <c r="S106" s="365"/>
      <c r="T106" s="365"/>
      <c r="U106" s="365"/>
      <c r="V106" s="365"/>
      <c r="W106" s="365"/>
      <c r="X106" s="365"/>
      <c r="Y106" s="365"/>
      <c r="Z106" s="365"/>
    </row>
    <row r="107" spans="1:27" s="351" customFormat="1" ht="15.75" customHeight="1" thickBot="1" x14ac:dyDescent="0.3">
      <c r="A107" s="1071" t="s">
        <v>471</v>
      </c>
      <c r="B107" s="1071"/>
      <c r="C107" s="1071"/>
      <c r="D107" s="1071"/>
      <c r="E107" s="1071"/>
      <c r="F107" s="1071"/>
      <c r="G107" s="1071"/>
      <c r="H107" s="1071"/>
      <c r="I107" s="1071"/>
      <c r="J107" s="1071"/>
      <c r="K107" s="1071"/>
      <c r="L107" s="1071"/>
      <c r="M107" s="1071"/>
      <c r="N107" s="1071"/>
      <c r="O107" s="350"/>
      <c r="P107" s="350"/>
      <c r="Q107" s="350"/>
      <c r="R107" s="350"/>
      <c r="S107" s="365"/>
      <c r="T107" s="365"/>
      <c r="U107" s="365"/>
      <c r="V107" s="365"/>
      <c r="W107" s="365"/>
      <c r="X107" s="365"/>
      <c r="Y107" s="365"/>
      <c r="Z107" s="365"/>
    </row>
    <row r="108" spans="1:27" s="351" customFormat="1" ht="15.75" customHeight="1" thickBot="1" x14ac:dyDescent="0.3">
      <c r="A108" s="1074" t="s">
        <v>470</v>
      </c>
      <c r="B108" s="1074"/>
      <c r="C108" s="1074"/>
      <c r="D108" s="1074"/>
      <c r="E108" s="1074"/>
      <c r="F108" s="1074"/>
      <c r="G108" s="1074"/>
      <c r="H108" s="1074"/>
      <c r="I108" s="1074"/>
      <c r="J108" s="1074"/>
      <c r="K108" s="1074"/>
      <c r="L108" s="1074"/>
      <c r="M108" s="1074"/>
      <c r="N108" s="1074"/>
      <c r="O108" s="350"/>
      <c r="P108" s="350"/>
      <c r="Q108" s="350"/>
      <c r="R108" s="350"/>
      <c r="S108" s="365"/>
      <c r="T108" s="365"/>
      <c r="U108" s="365"/>
      <c r="V108" s="365"/>
      <c r="W108" s="365"/>
      <c r="X108" s="365"/>
      <c r="Y108" s="365"/>
      <c r="Z108" s="365"/>
    </row>
    <row r="109" spans="1:27" s="351" customFormat="1" ht="13.5" customHeight="1" thickBot="1" x14ac:dyDescent="0.3">
      <c r="A109" s="1071" t="s">
        <v>472</v>
      </c>
      <c r="B109" s="1071"/>
      <c r="C109" s="1071"/>
      <c r="D109" s="1071"/>
      <c r="E109" s="1071"/>
      <c r="F109" s="1071"/>
      <c r="G109" s="1071"/>
      <c r="H109" s="1071"/>
      <c r="I109" s="1071"/>
      <c r="J109" s="1071"/>
      <c r="K109" s="1071"/>
      <c r="L109" s="1071"/>
      <c r="M109" s="1071"/>
      <c r="N109" s="1071"/>
      <c r="O109" s="350"/>
      <c r="P109" s="350"/>
      <c r="Q109" s="350"/>
      <c r="R109" s="350"/>
      <c r="S109" s="365"/>
      <c r="T109" s="365"/>
      <c r="U109" s="365"/>
      <c r="V109" s="365"/>
      <c r="W109" s="365"/>
      <c r="X109" s="365"/>
      <c r="Y109" s="365"/>
      <c r="Z109" s="365"/>
    </row>
    <row r="110" spans="1:27" s="351" customFormat="1" ht="19.2" x14ac:dyDescent="0.25">
      <c r="A110" s="397" t="s">
        <v>473</v>
      </c>
      <c r="B110" s="398" t="s">
        <v>474</v>
      </c>
      <c r="C110" s="1077">
        <v>377300</v>
      </c>
      <c r="D110" s="1078"/>
      <c r="E110" s="1078"/>
      <c r="F110" s="1078"/>
      <c r="G110" s="1078"/>
      <c r="H110" s="1078"/>
      <c r="I110" s="1079"/>
      <c r="J110" s="472"/>
      <c r="K110" s="472"/>
      <c r="L110" s="734"/>
      <c r="M110" s="400" t="s">
        <v>271</v>
      </c>
      <c r="N110" s="466" t="s">
        <v>279</v>
      </c>
      <c r="O110" s="350"/>
      <c r="P110" s="350"/>
      <c r="Q110" s="350"/>
      <c r="R110" s="350"/>
      <c r="S110" s="365"/>
      <c r="T110" s="365"/>
      <c r="U110" s="365"/>
      <c r="V110" s="365"/>
      <c r="W110" s="365"/>
      <c r="X110" s="365"/>
      <c r="Y110" s="365"/>
      <c r="Z110" s="365"/>
    </row>
    <row r="111" spans="1:27" ht="39" thickBot="1" x14ac:dyDescent="0.35">
      <c r="A111" s="384" t="s">
        <v>475</v>
      </c>
      <c r="B111" s="467" t="s">
        <v>476</v>
      </c>
      <c r="C111" s="473">
        <v>269031.06299083331</v>
      </c>
      <c r="D111" s="473">
        <v>244352.57402290002</v>
      </c>
      <c r="E111" s="473">
        <v>249724.527198</v>
      </c>
      <c r="F111" s="473">
        <v>263211.56576799997</v>
      </c>
      <c r="G111" s="473">
        <v>273343</v>
      </c>
      <c r="H111" s="473">
        <v>268164.56529499998</v>
      </c>
      <c r="I111" s="473">
        <v>275447.94616599998</v>
      </c>
      <c r="J111" s="474">
        <v>265518.16303749999</v>
      </c>
      <c r="K111" s="474">
        <v>255396.18643997467</v>
      </c>
      <c r="L111" s="474"/>
      <c r="M111" s="388" t="s">
        <v>271</v>
      </c>
      <c r="N111" s="408" t="s">
        <v>477</v>
      </c>
      <c r="O111"/>
      <c r="P111"/>
      <c r="Q111"/>
      <c r="R111"/>
      <c r="S111" s="475"/>
      <c r="T111" s="365"/>
      <c r="U111" s="365"/>
      <c r="V111" s="365"/>
      <c r="W111" s="365"/>
      <c r="X111" s="365"/>
      <c r="Y111" s="365"/>
      <c r="Z111" s="365"/>
    </row>
    <row r="112" spans="1:27" ht="13.5" customHeight="1" thickBot="1" x14ac:dyDescent="0.35">
      <c r="A112" s="1071" t="s">
        <v>478</v>
      </c>
      <c r="B112" s="1071"/>
      <c r="C112" s="1071"/>
      <c r="D112" s="1071"/>
      <c r="E112" s="1071"/>
      <c r="F112" s="1071"/>
      <c r="G112" s="1071"/>
      <c r="H112" s="1071"/>
      <c r="I112" s="1071"/>
      <c r="J112" s="1071"/>
      <c r="K112" s="1071"/>
      <c r="L112" s="1071"/>
      <c r="M112" s="1071"/>
      <c r="N112" s="1071"/>
      <c r="O112"/>
      <c r="P112"/>
      <c r="Q112"/>
      <c r="R112"/>
      <c r="S112" s="365"/>
      <c r="T112" s="365"/>
      <c r="U112" s="365"/>
      <c r="V112" s="365"/>
      <c r="W112" s="365"/>
      <c r="X112" s="365"/>
      <c r="Y112" s="365"/>
      <c r="Z112" s="365"/>
    </row>
    <row r="113" spans="1:26" ht="20.25" customHeight="1" x14ac:dyDescent="0.3">
      <c r="A113" s="476" t="s">
        <v>479</v>
      </c>
      <c r="B113" s="398" t="s">
        <v>480</v>
      </c>
      <c r="C113" s="399">
        <v>12337</v>
      </c>
      <c r="D113" s="399">
        <v>15617</v>
      </c>
      <c r="E113" s="399">
        <v>20202</v>
      </c>
      <c r="F113" s="399">
        <v>22322</v>
      </c>
      <c r="G113" s="399">
        <v>21402</v>
      </c>
      <c r="H113" s="399">
        <v>18661.21</v>
      </c>
      <c r="I113" s="433">
        <v>25427.55</v>
      </c>
      <c r="J113" s="433">
        <v>32816.32</v>
      </c>
      <c r="K113" s="399">
        <v>29476</v>
      </c>
      <c r="L113" s="399"/>
      <c r="M113" s="400" t="s">
        <v>271</v>
      </c>
      <c r="N113" s="1046" t="s">
        <v>481</v>
      </c>
      <c r="O113"/>
      <c r="P113"/>
      <c r="Q113"/>
      <c r="R113"/>
      <c r="S113" s="365"/>
      <c r="T113" s="365"/>
      <c r="U113" s="365"/>
      <c r="V113" s="365"/>
      <c r="W113" s="365"/>
      <c r="X113" s="365"/>
      <c r="Y113" s="365"/>
      <c r="Z113" s="365"/>
    </row>
    <row r="114" spans="1:26" ht="20.25" customHeight="1" thickBot="1" x14ac:dyDescent="0.35">
      <c r="A114" s="477" t="s">
        <v>482</v>
      </c>
      <c r="B114" s="467" t="s">
        <v>483</v>
      </c>
      <c r="C114" s="478">
        <v>0.79</v>
      </c>
      <c r="D114" s="478">
        <v>15</v>
      </c>
      <c r="E114" s="479">
        <v>276</v>
      </c>
      <c r="F114" s="479">
        <v>91.4</v>
      </c>
      <c r="G114" s="479">
        <v>29.84</v>
      </c>
      <c r="H114" s="479">
        <v>164.96</v>
      </c>
      <c r="I114" s="480">
        <v>283.84199999999998</v>
      </c>
      <c r="J114" s="480">
        <v>92.995000000000005</v>
      </c>
      <c r="K114" s="479">
        <v>264.89999999999998</v>
      </c>
      <c r="L114" s="479"/>
      <c r="M114" s="481" t="s">
        <v>271</v>
      </c>
      <c r="N114" s="1060"/>
      <c r="O114"/>
      <c r="P114"/>
      <c r="Q114"/>
      <c r="R114"/>
      <c r="S114" s="365"/>
      <c r="T114" s="365"/>
      <c r="U114" s="365"/>
      <c r="V114" s="365"/>
      <c r="W114" s="365"/>
      <c r="X114" s="365"/>
      <c r="Y114" s="365"/>
      <c r="Z114" s="365"/>
    </row>
    <row r="115" spans="1:26" ht="13.5" customHeight="1" thickBot="1" x14ac:dyDescent="0.35">
      <c r="A115" s="1058" t="s">
        <v>484</v>
      </c>
      <c r="B115" s="1058"/>
      <c r="C115" s="1058"/>
      <c r="D115" s="1058"/>
      <c r="E115" s="1058"/>
      <c r="F115" s="1058"/>
      <c r="G115" s="1058"/>
      <c r="H115" s="1058"/>
      <c r="I115" s="1058"/>
      <c r="J115" s="1058"/>
      <c r="K115" s="1058"/>
      <c r="L115" s="1058"/>
      <c r="M115" s="1058"/>
      <c r="N115" s="1058"/>
      <c r="O115"/>
      <c r="P115"/>
      <c r="Q115"/>
      <c r="R115"/>
      <c r="S115" s="365"/>
      <c r="T115" s="365"/>
      <c r="U115" s="365"/>
      <c r="V115" s="365"/>
      <c r="W115" s="365"/>
      <c r="X115" s="365"/>
      <c r="Y115" s="365"/>
      <c r="Z115" s="365"/>
    </row>
    <row r="116" spans="1:26" ht="18" customHeight="1" x14ac:dyDescent="0.3">
      <c r="A116" s="468" t="s">
        <v>485</v>
      </c>
      <c r="B116" s="434" t="s">
        <v>486</v>
      </c>
      <c r="C116" s="362" t="s">
        <v>257</v>
      </c>
      <c r="D116" s="362" t="s">
        <v>257</v>
      </c>
      <c r="E116" s="482">
        <v>20</v>
      </c>
      <c r="F116" s="482">
        <v>57</v>
      </c>
      <c r="G116" s="482">
        <v>75</v>
      </c>
      <c r="H116" s="482">
        <v>196</v>
      </c>
      <c r="I116" s="482">
        <v>372</v>
      </c>
      <c r="J116" s="482">
        <v>223</v>
      </c>
      <c r="K116" s="482">
        <v>223</v>
      </c>
      <c r="L116" s="482"/>
      <c r="M116" s="362" t="s">
        <v>400</v>
      </c>
      <c r="N116" s="1046" t="s">
        <v>487</v>
      </c>
      <c r="O116"/>
      <c r="P116"/>
      <c r="Q116"/>
      <c r="R116"/>
      <c r="S116" s="365"/>
      <c r="T116" s="365"/>
      <c r="U116" s="365"/>
      <c r="V116" s="365"/>
      <c r="W116" s="365"/>
      <c r="X116" s="365"/>
      <c r="Y116" s="365"/>
      <c r="Z116" s="365"/>
    </row>
    <row r="117" spans="1:26" x14ac:dyDescent="0.3">
      <c r="A117" s="468" t="s">
        <v>488</v>
      </c>
      <c r="B117" s="434" t="s">
        <v>489</v>
      </c>
      <c r="C117" s="483">
        <v>987</v>
      </c>
      <c r="D117" s="483">
        <v>5016.3999999999996</v>
      </c>
      <c r="E117" s="483">
        <v>9327</v>
      </c>
      <c r="F117" s="483">
        <v>6472</v>
      </c>
      <c r="G117" s="483">
        <v>9747.2999999999993</v>
      </c>
      <c r="H117" s="483">
        <v>5930.4</v>
      </c>
      <c r="I117" s="484">
        <v>19360</v>
      </c>
      <c r="J117" s="485">
        <v>11755.6</v>
      </c>
      <c r="K117" s="485">
        <v>17739.599999999999</v>
      </c>
      <c r="L117" s="485"/>
      <c r="M117" s="362" t="s">
        <v>490</v>
      </c>
      <c r="N117" s="1057"/>
      <c r="O117"/>
      <c r="P117"/>
      <c r="Q117"/>
      <c r="R117"/>
      <c r="S117" s="365"/>
      <c r="T117" s="365"/>
      <c r="U117" s="365"/>
      <c r="V117" s="365"/>
      <c r="W117" s="365"/>
      <c r="X117" s="365"/>
      <c r="Y117" s="365"/>
      <c r="Z117" s="365"/>
    </row>
    <row r="118" spans="1:26" ht="13.5" customHeight="1" x14ac:dyDescent="0.3">
      <c r="A118" s="468" t="s">
        <v>491</v>
      </c>
      <c r="B118" s="434" t="s">
        <v>492</v>
      </c>
      <c r="C118" s="483">
        <v>1391.5</v>
      </c>
      <c r="D118" s="483">
        <v>12344.2</v>
      </c>
      <c r="E118" s="483">
        <v>25622.6</v>
      </c>
      <c r="F118" s="483">
        <v>34883.800000000003</v>
      </c>
      <c r="G118" s="483">
        <v>163714.20000000001</v>
      </c>
      <c r="H118" s="483">
        <v>112604</v>
      </c>
      <c r="I118" s="485">
        <v>196779.2</v>
      </c>
      <c r="J118" s="485">
        <v>98324.9</v>
      </c>
      <c r="K118" s="485">
        <v>75671.7</v>
      </c>
      <c r="L118" s="485"/>
      <c r="M118" s="482" t="s">
        <v>490</v>
      </c>
      <c r="N118" s="1057"/>
      <c r="O118"/>
      <c r="P118"/>
      <c r="Q118"/>
      <c r="R118"/>
      <c r="S118" s="365"/>
      <c r="T118" s="365"/>
      <c r="U118" s="365"/>
      <c r="V118" s="365"/>
      <c r="W118" s="365"/>
      <c r="X118" s="365"/>
      <c r="Y118" s="365"/>
      <c r="Z118" s="365"/>
    </row>
    <row r="119" spans="1:26" ht="13.5" customHeight="1" x14ac:dyDescent="0.3">
      <c r="A119" s="468" t="s">
        <v>493</v>
      </c>
      <c r="B119" s="434" t="s">
        <v>494</v>
      </c>
      <c r="C119" s="482">
        <v>790</v>
      </c>
      <c r="D119" s="482">
        <v>1179</v>
      </c>
      <c r="E119" s="482">
        <v>3058</v>
      </c>
      <c r="F119" s="482">
        <v>3552</v>
      </c>
      <c r="G119" s="482">
        <v>4099</v>
      </c>
      <c r="H119" s="482">
        <v>4521</v>
      </c>
      <c r="I119" s="482">
        <v>5067</v>
      </c>
      <c r="J119" s="482">
        <v>4604</v>
      </c>
      <c r="K119" s="482">
        <v>4703</v>
      </c>
      <c r="L119" s="482"/>
      <c r="M119" s="482" t="s">
        <v>400</v>
      </c>
      <c r="N119" s="1057"/>
      <c r="O119"/>
      <c r="P119"/>
      <c r="Q119"/>
      <c r="R119"/>
      <c r="S119" s="365"/>
      <c r="T119" s="365"/>
      <c r="U119" s="365"/>
      <c r="V119" s="365"/>
      <c r="W119" s="365"/>
      <c r="X119" s="365"/>
      <c r="Y119" s="365"/>
      <c r="Z119" s="365"/>
    </row>
    <row r="120" spans="1:26" ht="13.5" customHeight="1" x14ac:dyDescent="0.3">
      <c r="A120" s="468" t="s">
        <v>495</v>
      </c>
      <c r="B120" s="434" t="s">
        <v>496</v>
      </c>
      <c r="C120" s="482">
        <v>27</v>
      </c>
      <c r="D120" s="482">
        <v>48</v>
      </c>
      <c r="E120" s="482">
        <v>48</v>
      </c>
      <c r="F120" s="482">
        <v>10</v>
      </c>
      <c r="G120" s="482">
        <v>34</v>
      </c>
      <c r="H120" s="482">
        <v>103</v>
      </c>
      <c r="I120" s="482">
        <v>48</v>
      </c>
      <c r="J120" s="482">
        <v>38</v>
      </c>
      <c r="K120" s="482">
        <v>28</v>
      </c>
      <c r="L120" s="482"/>
      <c r="M120" s="482" t="s">
        <v>400</v>
      </c>
      <c r="N120" s="1057"/>
      <c r="O120"/>
      <c r="P120"/>
      <c r="Q120"/>
      <c r="R120"/>
      <c r="S120" s="365"/>
      <c r="T120" s="365"/>
      <c r="U120" s="365"/>
      <c r="V120" s="365"/>
      <c r="W120" s="365"/>
      <c r="X120" s="365"/>
      <c r="Y120" s="365"/>
      <c r="Z120" s="365"/>
    </row>
    <row r="121" spans="1:26" ht="21.75" customHeight="1" x14ac:dyDescent="0.3">
      <c r="A121" s="468" t="s">
        <v>497</v>
      </c>
      <c r="B121" s="434" t="s">
        <v>498</v>
      </c>
      <c r="C121" s="362" t="s">
        <v>257</v>
      </c>
      <c r="D121" s="362" t="s">
        <v>257</v>
      </c>
      <c r="E121" s="362" t="s">
        <v>257</v>
      </c>
      <c r="F121" s="482">
        <v>465</v>
      </c>
      <c r="G121" s="482">
        <v>681</v>
      </c>
      <c r="H121" s="482">
        <v>1076</v>
      </c>
      <c r="I121" s="482">
        <v>1252</v>
      </c>
      <c r="J121" s="482">
        <v>1507</v>
      </c>
      <c r="K121" s="482">
        <v>1636</v>
      </c>
      <c r="L121" s="482"/>
      <c r="M121" s="482" t="s">
        <v>400</v>
      </c>
      <c r="N121" s="1057"/>
      <c r="O121"/>
      <c r="P121"/>
      <c r="Q121"/>
      <c r="R121"/>
      <c r="S121" s="365"/>
      <c r="T121" s="365"/>
      <c r="U121" s="365"/>
      <c r="V121" s="365"/>
      <c r="W121" s="365"/>
      <c r="X121" s="365"/>
      <c r="Y121" s="365"/>
      <c r="Z121" s="365"/>
    </row>
    <row r="122" spans="1:26" ht="19.5" customHeight="1" x14ac:dyDescent="0.3">
      <c r="A122" s="468" t="s">
        <v>499</v>
      </c>
      <c r="B122" s="434" t="s">
        <v>500</v>
      </c>
      <c r="C122" s="482">
        <v>70</v>
      </c>
      <c r="D122" s="482">
        <v>44</v>
      </c>
      <c r="E122" s="482">
        <v>47</v>
      </c>
      <c r="F122" s="482">
        <v>57</v>
      </c>
      <c r="G122" s="482">
        <v>29</v>
      </c>
      <c r="H122" s="482">
        <v>30</v>
      </c>
      <c r="I122" s="482">
        <v>33</v>
      </c>
      <c r="J122" s="482">
        <v>67</v>
      </c>
      <c r="K122" s="482">
        <v>39</v>
      </c>
      <c r="L122" s="482"/>
      <c r="M122" s="482" t="s">
        <v>400</v>
      </c>
      <c r="N122" s="1057"/>
      <c r="O122"/>
      <c r="P122"/>
      <c r="Q122"/>
      <c r="R122"/>
      <c r="S122" s="365"/>
      <c r="T122" s="365"/>
      <c r="U122" s="365"/>
      <c r="V122" s="365"/>
      <c r="W122" s="365"/>
      <c r="X122" s="365"/>
      <c r="Y122" s="365"/>
      <c r="Z122" s="365"/>
    </row>
    <row r="123" spans="1:26" ht="13.5" customHeight="1" x14ac:dyDescent="0.3">
      <c r="A123" s="468" t="s">
        <v>501</v>
      </c>
      <c r="B123" s="434" t="s">
        <v>502</v>
      </c>
      <c r="C123" s="362" t="s">
        <v>257</v>
      </c>
      <c r="D123" s="362" t="s">
        <v>257</v>
      </c>
      <c r="E123" s="362" t="s">
        <v>257</v>
      </c>
      <c r="F123" s="482">
        <v>240</v>
      </c>
      <c r="G123" s="482">
        <v>200</v>
      </c>
      <c r="H123" s="482">
        <v>0</v>
      </c>
      <c r="I123" s="482">
        <v>285</v>
      </c>
      <c r="J123" s="482">
        <v>200</v>
      </c>
      <c r="K123" s="482">
        <v>0</v>
      </c>
      <c r="L123" s="482"/>
      <c r="M123" s="482" t="s">
        <v>503</v>
      </c>
      <c r="N123" s="1057"/>
      <c r="O123"/>
      <c r="P123"/>
      <c r="Q123"/>
      <c r="R123"/>
      <c r="S123" s="365"/>
      <c r="T123" s="365"/>
      <c r="U123" s="365"/>
      <c r="V123" s="365"/>
      <c r="W123" s="365"/>
      <c r="X123" s="365"/>
      <c r="Y123" s="365"/>
      <c r="Z123" s="365"/>
    </row>
    <row r="124" spans="1:26" ht="13.5" customHeight="1" x14ac:dyDescent="0.3">
      <c r="A124" s="468" t="s">
        <v>504</v>
      </c>
      <c r="B124" s="434" t="s">
        <v>505</v>
      </c>
      <c r="C124" s="482" t="s">
        <v>257</v>
      </c>
      <c r="D124" s="482">
        <v>389</v>
      </c>
      <c r="E124" s="482">
        <v>297</v>
      </c>
      <c r="F124" s="482">
        <v>154</v>
      </c>
      <c r="G124" s="482">
        <v>75</v>
      </c>
      <c r="H124" s="482">
        <v>199.5</v>
      </c>
      <c r="I124" s="482">
        <v>0</v>
      </c>
      <c r="J124" s="482">
        <v>278.89999999999998</v>
      </c>
      <c r="K124" s="482">
        <v>375.2</v>
      </c>
      <c r="L124" s="482"/>
      <c r="M124" s="482" t="s">
        <v>503</v>
      </c>
      <c r="N124" s="1057"/>
      <c r="O124"/>
      <c r="P124"/>
      <c r="Q124"/>
      <c r="R124"/>
      <c r="S124" s="365"/>
      <c r="T124" s="365"/>
      <c r="U124" s="365"/>
      <c r="V124" s="365"/>
      <c r="W124" s="365"/>
      <c r="X124" s="365"/>
      <c r="Y124" s="365"/>
      <c r="Z124" s="365"/>
    </row>
    <row r="125" spans="1:26" ht="13.5" customHeight="1" x14ac:dyDescent="0.3">
      <c r="A125" s="468" t="s">
        <v>506</v>
      </c>
      <c r="B125" s="434" t="s">
        <v>507</v>
      </c>
      <c r="C125" s="362" t="s">
        <v>257</v>
      </c>
      <c r="D125" s="362" t="s">
        <v>257</v>
      </c>
      <c r="E125" s="362" t="s">
        <v>257</v>
      </c>
      <c r="F125" s="482">
        <v>15</v>
      </c>
      <c r="G125" s="482">
        <v>5</v>
      </c>
      <c r="H125" s="482">
        <v>0</v>
      </c>
      <c r="I125" s="482">
        <v>10</v>
      </c>
      <c r="J125" s="482">
        <v>7</v>
      </c>
      <c r="K125" s="482">
        <v>0</v>
      </c>
      <c r="L125" s="482"/>
      <c r="M125" s="482" t="s">
        <v>400</v>
      </c>
      <c r="N125" s="1057"/>
      <c r="O125"/>
      <c r="P125"/>
      <c r="Q125"/>
      <c r="R125"/>
      <c r="S125" s="365"/>
      <c r="T125" s="365"/>
      <c r="U125" s="365"/>
      <c r="V125" s="365"/>
      <c r="W125" s="365"/>
      <c r="X125" s="365"/>
      <c r="Y125" s="365"/>
      <c r="Z125" s="365"/>
    </row>
    <row r="126" spans="1:26" ht="13.5" customHeight="1" x14ac:dyDescent="0.3">
      <c r="A126" s="486" t="s">
        <v>508</v>
      </c>
      <c r="B126" s="459" t="s">
        <v>509</v>
      </c>
      <c r="C126" s="431" t="s">
        <v>257</v>
      </c>
      <c r="D126" s="487">
        <v>19</v>
      </c>
      <c r="E126" s="487">
        <v>11</v>
      </c>
      <c r="F126" s="487">
        <v>7</v>
      </c>
      <c r="G126" s="487">
        <v>2</v>
      </c>
      <c r="H126" s="487">
        <v>7</v>
      </c>
      <c r="I126" s="487">
        <v>0</v>
      </c>
      <c r="J126" s="487">
        <v>17</v>
      </c>
      <c r="K126" s="487">
        <v>28</v>
      </c>
      <c r="L126" s="487"/>
      <c r="M126" s="487" t="s">
        <v>400</v>
      </c>
      <c r="N126" s="1057"/>
      <c r="O126"/>
      <c r="P126"/>
      <c r="Q126"/>
      <c r="R126"/>
      <c r="S126" s="365"/>
      <c r="T126" s="365"/>
      <c r="U126" s="365"/>
      <c r="V126" s="365"/>
      <c r="W126" s="365"/>
      <c r="X126" s="365"/>
      <c r="Y126" s="365"/>
      <c r="Z126" s="365"/>
    </row>
    <row r="127" spans="1:26" ht="13.5" customHeight="1" x14ac:dyDescent="0.3">
      <c r="A127" s="468" t="s">
        <v>510</v>
      </c>
      <c r="B127" s="434" t="s">
        <v>511</v>
      </c>
      <c r="C127" s="482">
        <v>1038</v>
      </c>
      <c r="D127" s="482">
        <v>1027</v>
      </c>
      <c r="E127" s="482">
        <v>612</v>
      </c>
      <c r="F127" s="482">
        <v>583</v>
      </c>
      <c r="G127" s="482">
        <v>396</v>
      </c>
      <c r="H127" s="482">
        <v>236</v>
      </c>
      <c r="I127" s="482">
        <v>6.5000000000000002E-2</v>
      </c>
      <c r="J127" s="482">
        <v>8.5999999999999993E-2</v>
      </c>
      <c r="K127" s="482">
        <v>0.158</v>
      </c>
      <c r="L127" s="482"/>
      <c r="M127" s="482" t="s">
        <v>490</v>
      </c>
      <c r="N127" s="1057"/>
      <c r="O127"/>
      <c r="P127"/>
      <c r="Q127"/>
      <c r="R127"/>
      <c r="S127" s="365"/>
      <c r="T127" s="365"/>
      <c r="U127" s="365"/>
      <c r="V127" s="365"/>
      <c r="W127" s="365"/>
      <c r="X127" s="365"/>
      <c r="Y127" s="365"/>
      <c r="Z127" s="365"/>
    </row>
    <row r="128" spans="1:26" ht="13.5" customHeight="1" thickBot="1" x14ac:dyDescent="0.35">
      <c r="A128" s="468" t="s">
        <v>512</v>
      </c>
      <c r="B128" s="434" t="s">
        <v>513</v>
      </c>
      <c r="C128" s="482">
        <v>287</v>
      </c>
      <c r="D128" s="482">
        <v>1085</v>
      </c>
      <c r="E128" s="482">
        <v>1160</v>
      </c>
      <c r="F128" s="482">
        <v>1715</v>
      </c>
      <c r="G128" s="482">
        <v>1960</v>
      </c>
      <c r="H128" s="482">
        <v>1345</v>
      </c>
      <c r="I128" s="482">
        <v>0.91500000000000004</v>
      </c>
      <c r="J128" s="482">
        <v>1.46</v>
      </c>
      <c r="K128" s="482">
        <v>1.22</v>
      </c>
      <c r="L128" s="482"/>
      <c r="M128" s="482" t="s">
        <v>490</v>
      </c>
      <c r="N128" s="1060"/>
      <c r="O128"/>
      <c r="P128"/>
      <c r="Q128"/>
      <c r="R128"/>
      <c r="S128" s="365"/>
      <c r="T128" s="365"/>
      <c r="U128" s="365"/>
      <c r="V128" s="365"/>
      <c r="W128" s="365"/>
      <c r="X128" s="365"/>
      <c r="Y128" s="365"/>
      <c r="Z128" s="365"/>
    </row>
    <row r="129" spans="1:26" ht="13.5" customHeight="1" thickBot="1" x14ac:dyDescent="0.35">
      <c r="A129" s="1072" t="s">
        <v>514</v>
      </c>
      <c r="B129" s="1072"/>
      <c r="C129" s="1072"/>
      <c r="D129" s="1072"/>
      <c r="E129" s="1072"/>
      <c r="F129" s="1072"/>
      <c r="G129" s="1072"/>
      <c r="H129" s="1072"/>
      <c r="I129" s="1072"/>
      <c r="J129" s="1072"/>
      <c r="K129" s="1072"/>
      <c r="L129" s="1072"/>
      <c r="M129" s="1072"/>
      <c r="N129" s="1072"/>
      <c r="O129"/>
      <c r="P129"/>
      <c r="Q129"/>
      <c r="R129"/>
      <c r="S129" s="365"/>
      <c r="T129" s="365"/>
      <c r="U129" s="365"/>
      <c r="V129" s="365"/>
      <c r="W129" s="365"/>
      <c r="X129" s="365"/>
      <c r="Y129" s="365"/>
      <c r="Z129" s="365"/>
    </row>
    <row r="130" spans="1:26" ht="17.25" customHeight="1" x14ac:dyDescent="0.3">
      <c r="A130" s="488" t="s">
        <v>515</v>
      </c>
      <c r="B130" s="489" t="s">
        <v>516</v>
      </c>
      <c r="C130" s="490">
        <v>524.41999999999996</v>
      </c>
      <c r="D130" s="490">
        <v>527.91</v>
      </c>
      <c r="E130" s="490">
        <v>513.04</v>
      </c>
      <c r="F130" s="490">
        <v>515.03</v>
      </c>
      <c r="G130" s="490">
        <v>532.79999999999995</v>
      </c>
      <c r="H130" s="491">
        <v>511.4</v>
      </c>
      <c r="I130" s="491">
        <v>523.66</v>
      </c>
      <c r="J130" s="491">
        <v>530.89</v>
      </c>
      <c r="K130" s="491" t="s">
        <v>257</v>
      </c>
      <c r="L130" s="491"/>
      <c r="M130" s="490" t="s">
        <v>517</v>
      </c>
      <c r="N130" s="1075" t="s">
        <v>518</v>
      </c>
      <c r="O130"/>
      <c r="P130"/>
      <c r="Q130"/>
      <c r="R130"/>
      <c r="S130" s="365" t="s">
        <v>519</v>
      </c>
      <c r="T130" s="365"/>
      <c r="U130" s="365"/>
      <c r="V130" s="365"/>
      <c r="W130" s="365"/>
      <c r="X130" s="365"/>
      <c r="Y130" s="365"/>
      <c r="Z130" s="365"/>
    </row>
    <row r="131" spans="1:26" s="191" customFormat="1" ht="19.8" thickBot="1" x14ac:dyDescent="0.35">
      <c r="A131" s="492" t="s">
        <v>520</v>
      </c>
      <c r="B131" s="493" t="s">
        <v>521</v>
      </c>
      <c r="C131" s="494">
        <v>17322</v>
      </c>
      <c r="D131" s="494">
        <v>15452</v>
      </c>
      <c r="E131" s="494">
        <v>16524</v>
      </c>
      <c r="F131" s="494">
        <v>16416</v>
      </c>
      <c r="G131" s="494">
        <v>15009</v>
      </c>
      <c r="H131" s="495">
        <v>17197.93</v>
      </c>
      <c r="I131" s="495">
        <v>15679.88</v>
      </c>
      <c r="J131" s="495">
        <v>14843</v>
      </c>
      <c r="K131" s="495" t="s">
        <v>257</v>
      </c>
      <c r="L131" s="495"/>
      <c r="M131" s="481" t="s">
        <v>517</v>
      </c>
      <c r="N131" s="1076"/>
      <c r="O131"/>
      <c r="P131"/>
      <c r="Q131"/>
      <c r="R131"/>
      <c r="S131" s="496"/>
      <c r="T131" s="496"/>
      <c r="U131" s="496"/>
      <c r="V131" s="496"/>
      <c r="W131" s="496"/>
      <c r="X131" s="496"/>
      <c r="Y131" s="496"/>
      <c r="Z131" s="496"/>
    </row>
    <row r="132" spans="1:26" x14ac:dyDescent="0.3">
      <c r="A132" s="497"/>
      <c r="B132" s="497"/>
      <c r="C132" s="497"/>
      <c r="D132" s="497"/>
      <c r="E132" s="497"/>
      <c r="F132" s="497"/>
      <c r="G132" s="497"/>
      <c r="H132" s="497"/>
      <c r="I132" s="497"/>
      <c r="J132" s="497"/>
      <c r="K132" s="497"/>
      <c r="L132" s="497"/>
      <c r="M132" s="497"/>
      <c r="N132" s="497"/>
      <c r="S132" s="365"/>
      <c r="T132" s="365"/>
      <c r="U132" s="365"/>
      <c r="V132" s="365"/>
      <c r="W132" s="365"/>
      <c r="X132" s="365"/>
      <c r="Y132" s="365"/>
      <c r="Z132" s="365"/>
    </row>
    <row r="133" spans="1:26" x14ac:dyDescent="0.3">
      <c r="C133" s="498"/>
      <c r="D133" s="498"/>
      <c r="E133" s="498"/>
      <c r="F133" s="498"/>
      <c r="G133" s="498"/>
      <c r="S133" s="365"/>
      <c r="T133" s="365"/>
      <c r="U133" s="365"/>
      <c r="V133" s="365"/>
      <c r="W133" s="365"/>
      <c r="X133" s="365"/>
      <c r="Y133" s="365"/>
      <c r="Z133" s="365"/>
    </row>
    <row r="134" spans="1:26" x14ac:dyDescent="0.3">
      <c r="S134" s="365"/>
      <c r="T134" s="365"/>
      <c r="U134" s="365"/>
      <c r="V134" s="365"/>
      <c r="W134" s="365"/>
      <c r="X134" s="365"/>
      <c r="Y134" s="365"/>
      <c r="Z134" s="365"/>
    </row>
    <row r="135" spans="1:26" x14ac:dyDescent="0.3">
      <c r="S135" s="365"/>
      <c r="T135" s="365"/>
      <c r="U135" s="365"/>
      <c r="V135" s="365"/>
      <c r="W135" s="365"/>
      <c r="X135" s="365"/>
      <c r="Y135" s="365"/>
      <c r="Z135" s="365"/>
    </row>
    <row r="136" spans="1:26" x14ac:dyDescent="0.3">
      <c r="S136" s="365"/>
      <c r="T136" s="365"/>
      <c r="U136" s="365"/>
      <c r="V136" s="365"/>
      <c r="W136" s="365"/>
      <c r="X136" s="365"/>
      <c r="Y136" s="365"/>
      <c r="Z136" s="365"/>
    </row>
    <row r="137" spans="1:26" x14ac:dyDescent="0.3">
      <c r="S137" s="365"/>
      <c r="T137" s="365"/>
      <c r="U137" s="365"/>
      <c r="V137" s="365"/>
      <c r="W137" s="365"/>
      <c r="X137" s="365"/>
      <c r="Y137" s="365"/>
      <c r="Z137" s="365"/>
    </row>
    <row r="138" spans="1:26" x14ac:dyDescent="0.3">
      <c r="S138" s="365"/>
      <c r="T138" s="365"/>
      <c r="U138" s="365"/>
      <c r="V138" s="365"/>
      <c r="W138" s="365"/>
      <c r="X138" s="365"/>
      <c r="Y138" s="365"/>
      <c r="Z138" s="365"/>
    </row>
    <row r="139" spans="1:26" x14ac:dyDescent="0.3">
      <c r="S139" s="365"/>
      <c r="T139" s="365"/>
      <c r="U139" s="365"/>
      <c r="V139" s="365"/>
      <c r="W139" s="365"/>
      <c r="X139" s="365"/>
      <c r="Y139" s="365"/>
      <c r="Z139" s="365"/>
    </row>
    <row r="140" spans="1:26" x14ac:dyDescent="0.3">
      <c r="S140" s="365"/>
      <c r="T140" s="365"/>
      <c r="U140" s="365"/>
      <c r="V140" s="365"/>
      <c r="W140" s="365"/>
      <c r="X140" s="365"/>
      <c r="Y140" s="365"/>
      <c r="Z140" s="365"/>
    </row>
    <row r="141" spans="1:26" x14ac:dyDescent="0.3">
      <c r="S141" s="365"/>
      <c r="T141" s="365"/>
      <c r="U141" s="365"/>
      <c r="V141" s="365"/>
      <c r="W141" s="365"/>
      <c r="X141" s="365"/>
      <c r="Y141" s="365"/>
      <c r="Z141" s="365"/>
    </row>
    <row r="142" spans="1:26" x14ac:dyDescent="0.3">
      <c r="S142" s="365"/>
      <c r="T142" s="365"/>
      <c r="U142" s="365"/>
      <c r="V142" s="365"/>
      <c r="W142" s="365"/>
      <c r="X142" s="365"/>
      <c r="Y142" s="365"/>
      <c r="Z142" s="365"/>
    </row>
    <row r="143" spans="1:26" x14ac:dyDescent="0.3">
      <c r="S143" s="365"/>
      <c r="T143" s="365"/>
      <c r="U143" s="365"/>
      <c r="V143" s="365"/>
      <c r="W143" s="365"/>
      <c r="X143" s="365"/>
      <c r="Y143" s="365"/>
      <c r="Z143" s="365"/>
    </row>
    <row r="144" spans="1:26" x14ac:dyDescent="0.3">
      <c r="S144" s="365"/>
      <c r="T144" s="365"/>
      <c r="U144" s="365"/>
      <c r="V144" s="365"/>
      <c r="W144" s="365"/>
      <c r="X144" s="365"/>
      <c r="Y144" s="365"/>
      <c r="Z144" s="365"/>
    </row>
    <row r="145" spans="19:26" x14ac:dyDescent="0.3">
      <c r="S145" s="365"/>
      <c r="T145" s="365"/>
      <c r="U145" s="365"/>
      <c r="V145" s="365"/>
      <c r="W145" s="365"/>
      <c r="X145" s="365"/>
      <c r="Y145" s="365"/>
      <c r="Z145" s="365"/>
    </row>
    <row r="146" spans="19:26" x14ac:dyDescent="0.3">
      <c r="S146" s="365"/>
      <c r="T146" s="365"/>
      <c r="U146" s="365"/>
      <c r="V146" s="365"/>
      <c r="W146" s="365"/>
      <c r="X146" s="365"/>
      <c r="Y146" s="365"/>
      <c r="Z146" s="365"/>
    </row>
    <row r="147" spans="19:26" x14ac:dyDescent="0.3">
      <c r="S147" s="365"/>
      <c r="T147" s="365"/>
      <c r="U147" s="365"/>
      <c r="V147" s="365"/>
      <c r="W147" s="365"/>
      <c r="X147" s="365"/>
      <c r="Y147" s="365"/>
      <c r="Z147" s="365"/>
    </row>
    <row r="148" spans="19:26" x14ac:dyDescent="0.3">
      <c r="S148" s="365"/>
      <c r="T148" s="365"/>
      <c r="U148" s="365"/>
      <c r="V148" s="365"/>
      <c r="W148" s="365"/>
      <c r="X148" s="365"/>
      <c r="Y148" s="365"/>
      <c r="Z148" s="365"/>
    </row>
    <row r="149" spans="19:26" x14ac:dyDescent="0.3">
      <c r="S149" s="365"/>
      <c r="T149" s="365"/>
      <c r="U149" s="365"/>
      <c r="V149" s="365"/>
      <c r="W149" s="365"/>
      <c r="X149" s="365"/>
      <c r="Y149" s="365"/>
      <c r="Z149" s="365"/>
    </row>
  </sheetData>
  <mergeCells count="51">
    <mergeCell ref="N116:N128"/>
    <mergeCell ref="A129:N129"/>
    <mergeCell ref="N130:N131"/>
    <mergeCell ref="A108:N108"/>
    <mergeCell ref="A109:N109"/>
    <mergeCell ref="C110:I110"/>
    <mergeCell ref="A112:N112"/>
    <mergeCell ref="N113:N114"/>
    <mergeCell ref="A115:N115"/>
    <mergeCell ref="A107:N107"/>
    <mergeCell ref="A85:N85"/>
    <mergeCell ref="A87:N87"/>
    <mergeCell ref="N88:N89"/>
    <mergeCell ref="A90:N90"/>
    <mergeCell ref="A91:N91"/>
    <mergeCell ref="A93:N93"/>
    <mergeCell ref="N94:N97"/>
    <mergeCell ref="A98:N98"/>
    <mergeCell ref="N99:N103"/>
    <mergeCell ref="A105:N105"/>
    <mergeCell ref="A106:N106"/>
    <mergeCell ref="A84:N84"/>
    <mergeCell ref="S59:X59"/>
    <mergeCell ref="S60:T60"/>
    <mergeCell ref="A61:N61"/>
    <mergeCell ref="N62:N63"/>
    <mergeCell ref="A64:N64"/>
    <mergeCell ref="N65:N72"/>
    <mergeCell ref="A73:N73"/>
    <mergeCell ref="N74:N77"/>
    <mergeCell ref="A78:N78"/>
    <mergeCell ref="A79:N79"/>
    <mergeCell ref="N82:N83"/>
    <mergeCell ref="S57:X57"/>
    <mergeCell ref="N18:N19"/>
    <mergeCell ref="N21:N22"/>
    <mergeCell ref="N24:N29"/>
    <mergeCell ref="A31:N31"/>
    <mergeCell ref="A32:D32"/>
    <mergeCell ref="N35:N44"/>
    <mergeCell ref="A45:N45"/>
    <mergeCell ref="A46:N46"/>
    <mergeCell ref="N47:N50"/>
    <mergeCell ref="A51:N51"/>
    <mergeCell ref="N57:N58"/>
    <mergeCell ref="N16:N17"/>
    <mergeCell ref="A1:N3"/>
    <mergeCell ref="A4:N4"/>
    <mergeCell ref="A6:N6"/>
    <mergeCell ref="C13:J13"/>
    <mergeCell ref="A15:N1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zoomScale="70" zoomScaleNormal="70" workbookViewId="0">
      <selection activeCell="K118" sqref="K118"/>
    </sheetView>
  </sheetViews>
  <sheetFormatPr baseColWidth="10" defaultColWidth="11.44140625" defaultRowHeight="12" x14ac:dyDescent="0.3"/>
  <cols>
    <col min="1" max="1" width="11" style="722" customWidth="1"/>
    <col min="2" max="2" width="59.33203125" style="501" customWidth="1"/>
    <col min="3" max="3" width="24.109375" style="501" customWidth="1"/>
    <col min="4" max="4" width="23" style="501" customWidth="1"/>
    <col min="5" max="5" width="12.44140625" style="681" customWidth="1"/>
    <col min="6" max="7" width="11.5546875" style="681" customWidth="1"/>
    <col min="8" max="9" width="11.33203125" style="681" customWidth="1"/>
    <col min="10" max="10" width="12.44140625" style="681" customWidth="1"/>
    <col min="11" max="13" width="13.109375" style="681" customWidth="1"/>
    <col min="14" max="15" width="9.6640625" style="501" customWidth="1"/>
    <col min="16" max="16" width="24.44140625" style="500" customWidth="1"/>
    <col min="17" max="16384" width="11.44140625" style="501"/>
  </cols>
  <sheetData>
    <row r="1" spans="1:17" ht="12" customHeight="1" x14ac:dyDescent="0.3">
      <c r="A1" s="1083" t="s">
        <v>871</v>
      </c>
      <c r="B1" s="1084"/>
      <c r="C1" s="1084"/>
      <c r="D1" s="1084"/>
      <c r="E1" s="1084"/>
      <c r="F1" s="1084"/>
      <c r="G1" s="1084"/>
      <c r="H1" s="1084"/>
      <c r="I1" s="1084"/>
      <c r="J1" s="1084"/>
      <c r="K1" s="1084"/>
      <c r="L1" s="1084"/>
      <c r="M1" s="1084"/>
      <c r="N1" s="1084"/>
      <c r="O1" s="1084"/>
      <c r="P1" s="1085"/>
    </row>
    <row r="2" spans="1:17" ht="12" customHeight="1" x14ac:dyDescent="0.3">
      <c r="A2" s="1083"/>
      <c r="B2" s="1084"/>
      <c r="C2" s="1084"/>
      <c r="D2" s="1084"/>
      <c r="E2" s="1084"/>
      <c r="F2" s="1084"/>
      <c r="G2" s="1084"/>
      <c r="H2" s="1084"/>
      <c r="I2" s="1084"/>
      <c r="J2" s="1084"/>
      <c r="K2" s="1084"/>
      <c r="L2" s="1084"/>
      <c r="M2" s="1084"/>
      <c r="N2" s="1084"/>
      <c r="O2" s="1084"/>
      <c r="P2" s="1085"/>
    </row>
    <row r="3" spans="1:17" ht="12" customHeight="1" x14ac:dyDescent="0.3">
      <c r="A3" s="1083"/>
      <c r="B3" s="1084"/>
      <c r="C3" s="1084"/>
      <c r="D3" s="1084"/>
      <c r="E3" s="1084"/>
      <c r="F3" s="1084"/>
      <c r="G3" s="1084"/>
      <c r="H3" s="1084"/>
      <c r="I3" s="1084"/>
      <c r="J3" s="1084"/>
      <c r="K3" s="1084"/>
      <c r="L3" s="1084"/>
      <c r="M3" s="1084"/>
      <c r="N3" s="1084"/>
      <c r="O3" s="1084"/>
      <c r="P3" s="1085"/>
    </row>
    <row r="4" spans="1:17" ht="11.25" customHeight="1" thickBot="1" x14ac:dyDescent="0.35">
      <c r="A4" s="1105"/>
      <c r="B4" s="1105"/>
      <c r="C4" s="1105"/>
      <c r="D4" s="1105"/>
      <c r="E4" s="1105"/>
      <c r="F4" s="1105"/>
      <c r="G4" s="1105"/>
      <c r="H4" s="1105"/>
      <c r="I4" s="1105"/>
      <c r="J4" s="1105"/>
      <c r="K4" s="1105"/>
      <c r="L4" s="1105"/>
      <c r="M4" s="1105"/>
      <c r="N4" s="1105"/>
      <c r="O4" s="896"/>
      <c r="P4" s="727"/>
    </row>
    <row r="5" spans="1:17" s="502" customFormat="1" ht="18" customHeight="1" thickBot="1" x14ac:dyDescent="0.35">
      <c r="A5" s="1081" t="s">
        <v>246</v>
      </c>
      <c r="B5" s="1082" t="s">
        <v>247</v>
      </c>
      <c r="C5" s="1080" t="s">
        <v>524</v>
      </c>
      <c r="D5" s="1080" t="s">
        <v>525</v>
      </c>
      <c r="E5" s="1080" t="s">
        <v>526</v>
      </c>
      <c r="F5" s="1080" t="s">
        <v>527</v>
      </c>
      <c r="G5" s="1080" t="s">
        <v>528</v>
      </c>
      <c r="H5" s="1080" t="s">
        <v>529</v>
      </c>
      <c r="I5" s="1080" t="s">
        <v>530</v>
      </c>
      <c r="J5" s="1080" t="s">
        <v>531</v>
      </c>
      <c r="K5" s="1080" t="s">
        <v>532</v>
      </c>
      <c r="L5" s="1080" t="s">
        <v>533</v>
      </c>
      <c r="M5" s="1080" t="s">
        <v>534</v>
      </c>
      <c r="N5" s="1093" t="s">
        <v>535</v>
      </c>
      <c r="O5" s="1086" t="s">
        <v>870</v>
      </c>
      <c r="P5" s="1088" t="s">
        <v>872</v>
      </c>
      <c r="Q5" s="929"/>
    </row>
    <row r="6" spans="1:17" s="502" customFormat="1" ht="13.5" customHeight="1" thickBot="1" x14ac:dyDescent="0.35">
      <c r="A6" s="1081"/>
      <c r="B6" s="1082"/>
      <c r="C6" s="1080"/>
      <c r="D6" s="1080"/>
      <c r="E6" s="1080"/>
      <c r="F6" s="1080"/>
      <c r="G6" s="1080"/>
      <c r="H6" s="1080"/>
      <c r="I6" s="1080"/>
      <c r="J6" s="1080"/>
      <c r="K6" s="1080"/>
      <c r="L6" s="1080"/>
      <c r="M6" s="1080"/>
      <c r="N6" s="1094"/>
      <c r="O6" s="1087"/>
      <c r="P6" s="1089"/>
      <c r="Q6" s="929"/>
    </row>
    <row r="7" spans="1:17" ht="26.25" customHeight="1" thickBot="1" x14ac:dyDescent="0.35">
      <c r="A7" s="1095" t="s">
        <v>536</v>
      </c>
      <c r="B7" s="1095"/>
      <c r="C7" s="1095"/>
      <c r="D7" s="1095"/>
      <c r="E7" s="1095"/>
      <c r="F7" s="503"/>
      <c r="G7" s="503"/>
      <c r="H7" s="503"/>
      <c r="I7" s="504"/>
      <c r="J7" s="504"/>
      <c r="K7" s="504"/>
      <c r="L7" s="504"/>
      <c r="M7" s="504"/>
      <c r="N7" s="898"/>
      <c r="O7" s="990"/>
      <c r="P7" s="991"/>
      <c r="Q7" s="723"/>
    </row>
    <row r="8" spans="1:17" s="513" customFormat="1" ht="40.5" customHeight="1" x14ac:dyDescent="0.3">
      <c r="A8" s="505" t="s">
        <v>537</v>
      </c>
      <c r="B8" s="506" t="s">
        <v>538</v>
      </c>
      <c r="C8" s="507" t="s">
        <v>539</v>
      </c>
      <c r="D8" s="507" t="s">
        <v>540</v>
      </c>
      <c r="E8" s="508">
        <v>128.77000000000001</v>
      </c>
      <c r="F8" s="509">
        <v>118.13</v>
      </c>
      <c r="G8" s="509">
        <v>124.96</v>
      </c>
      <c r="H8" s="509">
        <v>128.28766436723745</v>
      </c>
      <c r="I8" s="510">
        <v>106.91</v>
      </c>
      <c r="J8" s="510">
        <v>121.39431767336276</v>
      </c>
      <c r="K8" s="511">
        <v>100.86630491541864</v>
      </c>
      <c r="L8" s="512">
        <v>86.845713341894225</v>
      </c>
      <c r="M8" s="508"/>
      <c r="N8" s="589" t="s">
        <v>540</v>
      </c>
      <c r="O8" s="940"/>
      <c r="P8" s="941"/>
      <c r="Q8" s="930"/>
    </row>
    <row r="9" spans="1:17" s="513" customFormat="1" ht="96.75" customHeight="1" x14ac:dyDescent="0.3">
      <c r="A9" s="514" t="s">
        <v>541</v>
      </c>
      <c r="B9" s="515" t="s">
        <v>542</v>
      </c>
      <c r="C9" s="516" t="s">
        <v>543</v>
      </c>
      <c r="D9" s="517" t="s">
        <v>544</v>
      </c>
      <c r="E9" s="518" t="s">
        <v>545</v>
      </c>
      <c r="F9" s="518" t="s">
        <v>546</v>
      </c>
      <c r="G9" s="518" t="s">
        <v>547</v>
      </c>
      <c r="H9" s="518" t="s">
        <v>548</v>
      </c>
      <c r="I9" s="518" t="s">
        <v>549</v>
      </c>
      <c r="J9" s="518" t="s">
        <v>550</v>
      </c>
      <c r="K9" s="519" t="s">
        <v>551</v>
      </c>
      <c r="L9" s="520" t="s">
        <v>552</v>
      </c>
      <c r="M9" s="992"/>
      <c r="N9" s="899" t="s">
        <v>553</v>
      </c>
      <c r="O9" s="942"/>
      <c r="P9" s="943"/>
      <c r="Q9" s="930"/>
    </row>
    <row r="10" spans="1:17" s="513" customFormat="1" ht="42" customHeight="1" x14ac:dyDescent="0.3">
      <c r="A10" s="521" t="s">
        <v>554</v>
      </c>
      <c r="B10" s="522" t="s">
        <v>555</v>
      </c>
      <c r="C10" s="523" t="s">
        <v>539</v>
      </c>
      <c r="D10" s="517" t="s">
        <v>540</v>
      </c>
      <c r="E10" s="524">
        <v>76.459999999999994</v>
      </c>
      <c r="F10" s="525">
        <v>76.88</v>
      </c>
      <c r="G10" s="525">
        <v>72.760000000000005</v>
      </c>
      <c r="H10" s="525">
        <v>76.099999999999994</v>
      </c>
      <c r="I10" s="526">
        <v>71.98</v>
      </c>
      <c r="J10" s="527">
        <v>72.274841997671359</v>
      </c>
      <c r="K10" s="528">
        <v>68.903233918352697</v>
      </c>
      <c r="L10" s="529">
        <v>70.642047103517186</v>
      </c>
      <c r="M10" s="993"/>
      <c r="N10" s="900" t="s">
        <v>154</v>
      </c>
      <c r="O10" s="944"/>
      <c r="P10" s="941"/>
      <c r="Q10" s="930"/>
    </row>
    <row r="11" spans="1:17" s="513" customFormat="1" ht="54.75" customHeight="1" thickBot="1" x14ac:dyDescent="0.35">
      <c r="A11" s="530" t="s">
        <v>556</v>
      </c>
      <c r="B11" s="531" t="s">
        <v>557</v>
      </c>
      <c r="C11" s="532" t="s">
        <v>558</v>
      </c>
      <c r="D11" s="532" t="s">
        <v>544</v>
      </c>
      <c r="E11" s="533" t="s">
        <v>559</v>
      </c>
      <c r="F11" s="534" t="s">
        <v>560</v>
      </c>
      <c r="G11" s="534" t="s">
        <v>561</v>
      </c>
      <c r="H11" s="533" t="s">
        <v>559</v>
      </c>
      <c r="I11" s="534" t="s">
        <v>562</v>
      </c>
      <c r="J11" s="533" t="s">
        <v>563</v>
      </c>
      <c r="K11" s="533" t="s">
        <v>564</v>
      </c>
      <c r="L11" s="535" t="s">
        <v>565</v>
      </c>
      <c r="M11" s="994"/>
      <c r="N11" s="901" t="s">
        <v>553</v>
      </c>
      <c r="O11" s="945"/>
      <c r="P11" s="946"/>
      <c r="Q11" s="930"/>
    </row>
    <row r="12" spans="1:17" ht="20.25" customHeight="1" thickBot="1" x14ac:dyDescent="0.35">
      <c r="A12" s="1096" t="s">
        <v>566</v>
      </c>
      <c r="B12" s="1096"/>
      <c r="C12" s="1096"/>
      <c r="D12" s="1096"/>
      <c r="E12" s="1096"/>
      <c r="F12" s="1096"/>
      <c r="G12" s="1096"/>
      <c r="H12" s="1096"/>
      <c r="I12" s="1096"/>
      <c r="J12" s="1096"/>
      <c r="K12" s="1096"/>
      <c r="L12" s="1097"/>
      <c r="M12" s="1097"/>
      <c r="N12" s="1098"/>
      <c r="O12" s="947"/>
      <c r="P12" s="939"/>
      <c r="Q12" s="723"/>
    </row>
    <row r="13" spans="1:17" s="545" customFormat="1" ht="80.400000000000006" thickBot="1" x14ac:dyDescent="0.35">
      <c r="A13" s="536" t="s">
        <v>567</v>
      </c>
      <c r="B13" s="537" t="s">
        <v>568</v>
      </c>
      <c r="C13" s="538" t="s">
        <v>569</v>
      </c>
      <c r="D13" s="538" t="s">
        <v>544</v>
      </c>
      <c r="E13" s="539" t="s">
        <v>570</v>
      </c>
      <c r="F13" s="540" t="s">
        <v>571</v>
      </c>
      <c r="G13" s="540" t="s">
        <v>572</v>
      </c>
      <c r="H13" s="540" t="s">
        <v>570</v>
      </c>
      <c r="I13" s="541" t="s">
        <v>573</v>
      </c>
      <c r="J13" s="541" t="s">
        <v>574</v>
      </c>
      <c r="K13" s="542" t="s">
        <v>575</v>
      </c>
      <c r="L13" s="543" t="s">
        <v>575</v>
      </c>
      <c r="M13" s="544" t="s">
        <v>576</v>
      </c>
      <c r="N13" s="902" t="s">
        <v>553</v>
      </c>
      <c r="O13" s="942"/>
      <c r="P13" s="948"/>
      <c r="Q13" s="931"/>
    </row>
    <row r="14" spans="1:17" s="545" customFormat="1" ht="20.25" customHeight="1" thickBot="1" x14ac:dyDescent="0.35">
      <c r="A14" s="1099" t="s">
        <v>577</v>
      </c>
      <c r="B14" s="1099"/>
      <c r="C14" s="1099"/>
      <c r="D14" s="1099"/>
      <c r="E14" s="1099"/>
      <c r="F14" s="1099"/>
      <c r="G14" s="1099"/>
      <c r="H14" s="1099"/>
      <c r="I14" s="1099"/>
      <c r="J14" s="1099"/>
      <c r="K14" s="1099"/>
      <c r="L14" s="1100"/>
      <c r="M14" s="1100"/>
      <c r="N14" s="1101"/>
      <c r="O14" s="949"/>
      <c r="P14" s="950"/>
      <c r="Q14" s="931"/>
    </row>
    <row r="15" spans="1:17" s="551" customFormat="1" ht="104.25" customHeight="1" x14ac:dyDescent="0.3">
      <c r="A15" s="505" t="s">
        <v>578</v>
      </c>
      <c r="B15" s="506" t="s">
        <v>579</v>
      </c>
      <c r="C15" s="507" t="s">
        <v>569</v>
      </c>
      <c r="D15" s="507" t="s">
        <v>544</v>
      </c>
      <c r="E15" s="546" t="s">
        <v>580</v>
      </c>
      <c r="F15" s="547" t="s">
        <v>581</v>
      </c>
      <c r="G15" s="548" t="s">
        <v>582</v>
      </c>
      <c r="H15" s="549" t="s">
        <v>583</v>
      </c>
      <c r="I15" s="547" t="s">
        <v>584</v>
      </c>
      <c r="J15" s="547" t="s">
        <v>585</v>
      </c>
      <c r="K15" s="547" t="s">
        <v>586</v>
      </c>
      <c r="L15" s="547" t="s">
        <v>587</v>
      </c>
      <c r="M15" s="550" t="s">
        <v>588</v>
      </c>
      <c r="N15" s="903" t="s">
        <v>553</v>
      </c>
      <c r="O15" s="945"/>
      <c r="P15" s="951"/>
      <c r="Q15" s="932"/>
    </row>
    <row r="16" spans="1:17" s="513" customFormat="1" ht="34.799999999999997" thickBot="1" x14ac:dyDescent="0.35">
      <c r="A16" s="530" t="s">
        <v>589</v>
      </c>
      <c r="B16" s="531" t="s">
        <v>590</v>
      </c>
      <c r="C16" s="532" t="s">
        <v>539</v>
      </c>
      <c r="D16" s="532" t="s">
        <v>540</v>
      </c>
      <c r="E16" s="552">
        <v>11.8333009610103</v>
      </c>
      <c r="F16" s="553">
        <v>13.476598404922985</v>
      </c>
      <c r="G16" s="554">
        <v>12.12</v>
      </c>
      <c r="H16" s="553">
        <v>16.546158847485842</v>
      </c>
      <c r="I16" s="555">
        <v>10.776797017842167</v>
      </c>
      <c r="J16" s="555">
        <v>11.66152585983534</v>
      </c>
      <c r="K16" s="555">
        <v>12.915292692702609</v>
      </c>
      <c r="L16" s="555">
        <v>13.56804427744178</v>
      </c>
      <c r="M16" s="555">
        <v>15.60549476283391</v>
      </c>
      <c r="N16" s="594" t="s">
        <v>540</v>
      </c>
      <c r="O16" s="940"/>
      <c r="P16" s="941"/>
      <c r="Q16" s="930"/>
    </row>
    <row r="17" spans="1:17" s="513" customFormat="1" ht="12.6" thickBot="1" x14ac:dyDescent="0.35">
      <c r="A17" s="1102" t="s">
        <v>591</v>
      </c>
      <c r="B17" s="1103"/>
      <c r="C17" s="1103"/>
      <c r="D17" s="1103"/>
      <c r="E17" s="1103"/>
      <c r="F17" s="1103"/>
      <c r="G17" s="1103"/>
      <c r="H17" s="1103"/>
      <c r="I17" s="1103"/>
      <c r="J17" s="1103"/>
      <c r="K17" s="1103"/>
      <c r="L17" s="1103"/>
      <c r="M17" s="1103"/>
      <c r="N17" s="1103"/>
      <c r="O17" s="952"/>
      <c r="P17" s="941"/>
      <c r="Q17" s="930"/>
    </row>
    <row r="18" spans="1:17" s="545" customFormat="1" ht="20.25" customHeight="1" thickBot="1" x14ac:dyDescent="0.35">
      <c r="A18" s="1090" t="s">
        <v>592</v>
      </c>
      <c r="B18" s="1090"/>
      <c r="C18" s="1090"/>
      <c r="D18" s="1090"/>
      <c r="E18" s="1090"/>
      <c r="F18" s="1090"/>
      <c r="G18" s="1090"/>
      <c r="H18" s="1090"/>
      <c r="I18" s="1090"/>
      <c r="J18" s="1090"/>
      <c r="K18" s="1090"/>
      <c r="L18" s="1090"/>
      <c r="M18" s="1090"/>
      <c r="N18" s="1104"/>
      <c r="O18" s="949"/>
      <c r="P18" s="939"/>
      <c r="Q18" s="931"/>
    </row>
    <row r="19" spans="1:17" s="561" customFormat="1" ht="79.8" x14ac:dyDescent="0.3">
      <c r="A19" s="556" t="s">
        <v>593</v>
      </c>
      <c r="B19" s="557" t="s">
        <v>594</v>
      </c>
      <c r="C19" s="735" t="s">
        <v>569</v>
      </c>
      <c r="D19" s="735" t="s">
        <v>544</v>
      </c>
      <c r="E19" s="559" t="s">
        <v>595</v>
      </c>
      <c r="F19" s="560" t="s">
        <v>596</v>
      </c>
      <c r="G19" s="560" t="s">
        <v>597</v>
      </c>
      <c r="H19" s="560" t="s">
        <v>598</v>
      </c>
      <c r="I19" s="560" t="s">
        <v>599</v>
      </c>
      <c r="J19" s="560" t="s">
        <v>600</v>
      </c>
      <c r="K19" s="995" t="s">
        <v>601</v>
      </c>
      <c r="L19" s="996" t="s">
        <v>602</v>
      </c>
      <c r="M19" s="997" t="s">
        <v>603</v>
      </c>
      <c r="N19" s="904" t="s">
        <v>553</v>
      </c>
      <c r="O19" s="942"/>
      <c r="P19" s="942"/>
      <c r="Q19" s="933"/>
    </row>
    <row r="20" spans="1:17" s="561" customFormat="1" ht="79.8" x14ac:dyDescent="0.3">
      <c r="A20" s="562" t="s">
        <v>604</v>
      </c>
      <c r="B20" s="563" t="s">
        <v>605</v>
      </c>
      <c r="C20" s="517" t="s">
        <v>569</v>
      </c>
      <c r="D20" s="517" t="s">
        <v>544</v>
      </c>
      <c r="E20" s="564" t="s">
        <v>606</v>
      </c>
      <c r="F20" s="564" t="s">
        <v>607</v>
      </c>
      <c r="G20" s="564" t="s">
        <v>608</v>
      </c>
      <c r="H20" s="564" t="s">
        <v>609</v>
      </c>
      <c r="I20" s="564" t="s">
        <v>610</v>
      </c>
      <c r="J20" s="564" t="s">
        <v>611</v>
      </c>
      <c r="K20" s="691" t="s">
        <v>612</v>
      </c>
      <c r="L20" s="998" t="s">
        <v>613</v>
      </c>
      <c r="M20" s="973" t="s">
        <v>614</v>
      </c>
      <c r="N20" s="905" t="s">
        <v>615</v>
      </c>
      <c r="O20" s="942"/>
      <c r="P20" s="942"/>
      <c r="Q20" s="933"/>
    </row>
    <row r="21" spans="1:17" s="561" customFormat="1" ht="80.400000000000006" thickBot="1" x14ac:dyDescent="0.35">
      <c r="A21" s="530" t="s">
        <v>616</v>
      </c>
      <c r="B21" s="531" t="s">
        <v>617</v>
      </c>
      <c r="C21" s="532" t="s">
        <v>569</v>
      </c>
      <c r="D21" s="532" t="s">
        <v>544</v>
      </c>
      <c r="E21" s="565" t="s">
        <v>618</v>
      </c>
      <c r="F21" s="566" t="s">
        <v>619</v>
      </c>
      <c r="G21" s="566" t="s">
        <v>620</v>
      </c>
      <c r="H21" s="566" t="s">
        <v>621</v>
      </c>
      <c r="I21" s="566" t="s">
        <v>622</v>
      </c>
      <c r="J21" s="566" t="s">
        <v>623</v>
      </c>
      <c r="K21" s="566" t="s">
        <v>624</v>
      </c>
      <c r="L21" s="999" t="s">
        <v>625</v>
      </c>
      <c r="M21" s="1000" t="s">
        <v>626</v>
      </c>
      <c r="N21" s="906" t="s">
        <v>553</v>
      </c>
      <c r="O21" s="942"/>
      <c r="P21" s="942"/>
      <c r="Q21" s="933"/>
    </row>
    <row r="22" spans="1:17" s="545" customFormat="1" ht="16.5" customHeight="1" thickBot="1" x14ac:dyDescent="0.35">
      <c r="A22" s="1090" t="s">
        <v>627</v>
      </c>
      <c r="B22" s="1090"/>
      <c r="C22" s="1090"/>
      <c r="D22" s="1090"/>
      <c r="E22" s="1090"/>
      <c r="F22" s="1090"/>
      <c r="G22" s="1090"/>
      <c r="H22" s="1090"/>
      <c r="I22" s="1090"/>
      <c r="J22" s="1090"/>
      <c r="K22" s="1090"/>
      <c r="L22" s="1091"/>
      <c r="M22" s="1091"/>
      <c r="N22" s="1092"/>
      <c r="O22" s="949"/>
      <c r="P22" s="940"/>
      <c r="Q22" s="931"/>
    </row>
    <row r="23" spans="1:17" s="551" customFormat="1" ht="80.400000000000006" thickBot="1" x14ac:dyDescent="0.35">
      <c r="A23" s="567" t="s">
        <v>628</v>
      </c>
      <c r="B23" s="568" t="s">
        <v>629</v>
      </c>
      <c r="C23" s="569" t="s">
        <v>569</v>
      </c>
      <c r="D23" s="569" t="s">
        <v>544</v>
      </c>
      <c r="E23" s="570" t="s">
        <v>630</v>
      </c>
      <c r="F23" s="571" t="s">
        <v>631</v>
      </c>
      <c r="G23" s="571" t="s">
        <v>632</v>
      </c>
      <c r="H23" s="571" t="s">
        <v>633</v>
      </c>
      <c r="I23" s="571" t="s">
        <v>634</v>
      </c>
      <c r="J23" s="571" t="s">
        <v>635</v>
      </c>
      <c r="K23" s="571" t="s">
        <v>636</v>
      </c>
      <c r="L23" s="1001" t="s">
        <v>637</v>
      </c>
      <c r="M23" s="1002" t="s">
        <v>638</v>
      </c>
      <c r="N23" s="904" t="s">
        <v>553</v>
      </c>
      <c r="O23" s="942"/>
      <c r="P23" s="953"/>
      <c r="Q23" s="932"/>
    </row>
    <row r="24" spans="1:17" s="513" customFormat="1" ht="34.799999999999997" thickBot="1" x14ac:dyDescent="0.35">
      <c r="A24" s="556" t="s">
        <v>639</v>
      </c>
      <c r="B24" s="557" t="s">
        <v>640</v>
      </c>
      <c r="C24" s="558" t="s">
        <v>539</v>
      </c>
      <c r="D24" s="558" t="s">
        <v>540</v>
      </c>
      <c r="E24" s="572">
        <v>10.118864150544981</v>
      </c>
      <c r="F24" s="573">
        <v>10.347910039024763</v>
      </c>
      <c r="G24" s="574">
        <v>10.48801048913678</v>
      </c>
      <c r="H24" s="573">
        <v>11.860643414270582</v>
      </c>
      <c r="I24" s="575">
        <v>11.49</v>
      </c>
      <c r="J24" s="575">
        <v>10.283651269342878</v>
      </c>
      <c r="K24" s="575">
        <v>10.367935352516616</v>
      </c>
      <c r="L24" s="575">
        <v>12.420218517341604</v>
      </c>
      <c r="M24" s="575">
        <v>15.60549476283391</v>
      </c>
      <c r="N24" s="907" t="s">
        <v>540</v>
      </c>
      <c r="O24" s="940"/>
      <c r="P24" s="941"/>
      <c r="Q24" s="930"/>
    </row>
    <row r="25" spans="1:17" ht="26.25" customHeight="1" thickBot="1" x14ac:dyDescent="0.35">
      <c r="A25" s="1106" t="s">
        <v>641</v>
      </c>
      <c r="B25" s="1106"/>
      <c r="C25" s="1106"/>
      <c r="D25" s="1106"/>
      <c r="E25" s="1106"/>
      <c r="F25" s="576"/>
      <c r="G25" s="576"/>
      <c r="H25" s="576"/>
      <c r="I25" s="576"/>
      <c r="J25" s="576"/>
      <c r="K25" s="576"/>
      <c r="L25" s="576"/>
      <c r="M25" s="576"/>
      <c r="N25" s="898"/>
      <c r="O25" s="1013"/>
      <c r="P25" s="1013"/>
      <c r="Q25" s="723"/>
    </row>
    <row r="26" spans="1:17" s="561" customFormat="1" ht="28.5" customHeight="1" x14ac:dyDescent="0.3">
      <c r="A26" s="505" t="s">
        <v>642</v>
      </c>
      <c r="B26" s="506" t="s">
        <v>643</v>
      </c>
      <c r="C26" s="507" t="s">
        <v>644</v>
      </c>
      <c r="D26" s="507" t="s">
        <v>645</v>
      </c>
      <c r="E26" s="577">
        <v>0.2465</v>
      </c>
      <c r="F26" s="578">
        <v>0.29459593463101613</v>
      </c>
      <c r="G26" s="578">
        <v>0.28599999999999998</v>
      </c>
      <c r="H26" s="578">
        <v>0.26700000000000002</v>
      </c>
      <c r="I26" s="578">
        <v>0.26500000000000001</v>
      </c>
      <c r="J26" s="578">
        <v>0.28796638945383851</v>
      </c>
      <c r="K26" s="578">
        <v>0.28360154494109274</v>
      </c>
      <c r="L26" s="578">
        <v>0.29830684437592198</v>
      </c>
      <c r="M26" s="549">
        <v>0.34415252040663546</v>
      </c>
      <c r="N26" s="908" t="s">
        <v>553</v>
      </c>
      <c r="O26" s="942"/>
      <c r="P26" s="954"/>
      <c r="Q26" s="933"/>
    </row>
    <row r="27" spans="1:17" s="561" customFormat="1" ht="31.5" customHeight="1" x14ac:dyDescent="0.3">
      <c r="A27" s="562" t="s">
        <v>646</v>
      </c>
      <c r="B27" s="563" t="s">
        <v>647</v>
      </c>
      <c r="C27" s="517" t="s">
        <v>648</v>
      </c>
      <c r="D27" s="517" t="s">
        <v>649</v>
      </c>
      <c r="E27" s="579">
        <v>0.3286</v>
      </c>
      <c r="F27" s="579">
        <v>0.16969999999999999</v>
      </c>
      <c r="G27" s="580">
        <v>0.32443587464819884</v>
      </c>
      <c r="H27" s="581">
        <v>0.38159999999999999</v>
      </c>
      <c r="I27" s="582">
        <v>0.40478329641089111</v>
      </c>
      <c r="J27" s="582">
        <v>0.46449396623844819</v>
      </c>
      <c r="K27" s="582">
        <v>0.42990016497617467</v>
      </c>
      <c r="L27" s="582">
        <v>0.48751257254813246</v>
      </c>
      <c r="M27" s="582">
        <v>0.37925949021842276</v>
      </c>
      <c r="N27" s="909" t="s">
        <v>553</v>
      </c>
      <c r="O27" s="942"/>
      <c r="P27" s="954"/>
      <c r="Q27" s="933"/>
    </row>
    <row r="28" spans="1:17" s="545" customFormat="1" ht="13.5" customHeight="1" thickBot="1" x14ac:dyDescent="0.35">
      <c r="A28" s="1107" t="s">
        <v>650</v>
      </c>
      <c r="B28" s="1107"/>
      <c r="C28" s="1107"/>
      <c r="D28" s="1107"/>
      <c r="E28" s="1107"/>
      <c r="F28" s="1107"/>
      <c r="G28" s="1107"/>
      <c r="H28" s="1107"/>
      <c r="I28" s="1107"/>
      <c r="J28" s="1107"/>
      <c r="K28" s="1107"/>
      <c r="L28" s="1107"/>
      <c r="M28" s="1107"/>
      <c r="N28" s="1108"/>
      <c r="O28" s="955"/>
      <c r="P28" s="939"/>
      <c r="Q28" s="931"/>
    </row>
    <row r="29" spans="1:17" ht="26.25" customHeight="1" thickBot="1" x14ac:dyDescent="0.35">
      <c r="A29" s="1109" t="s">
        <v>651</v>
      </c>
      <c r="B29" s="1109"/>
      <c r="C29" s="1109"/>
      <c r="D29" s="583"/>
      <c r="E29" s="584"/>
      <c r="F29" s="584"/>
      <c r="G29" s="585"/>
      <c r="H29" s="585"/>
      <c r="I29" s="585"/>
      <c r="J29" s="585"/>
      <c r="K29" s="585"/>
      <c r="L29" s="586"/>
      <c r="M29" s="586"/>
      <c r="N29" s="910"/>
      <c r="O29" s="1013"/>
      <c r="P29" s="1013"/>
      <c r="Q29" s="723"/>
    </row>
    <row r="30" spans="1:17" s="545" customFormat="1" ht="39.75" customHeight="1" x14ac:dyDescent="0.3">
      <c r="A30" s="505" t="s">
        <v>652</v>
      </c>
      <c r="B30" s="587" t="s">
        <v>653</v>
      </c>
      <c r="C30" s="588" t="s">
        <v>654</v>
      </c>
      <c r="D30" s="507" t="s">
        <v>655</v>
      </c>
      <c r="E30" s="507">
        <v>428</v>
      </c>
      <c r="F30" s="507">
        <v>409</v>
      </c>
      <c r="G30" s="569">
        <v>524</v>
      </c>
      <c r="H30" s="569">
        <v>630</v>
      </c>
      <c r="I30" s="589">
        <v>618</v>
      </c>
      <c r="J30" s="589">
        <v>715</v>
      </c>
      <c r="K30" s="590">
        <v>854</v>
      </c>
      <c r="L30" s="591">
        <v>852</v>
      </c>
      <c r="M30" s="911"/>
      <c r="N30" s="911" t="s">
        <v>540</v>
      </c>
      <c r="O30" s="940"/>
      <c r="P30" s="939"/>
      <c r="Q30" s="931"/>
    </row>
    <row r="31" spans="1:17" s="545" customFormat="1" ht="39.75" customHeight="1" thickBot="1" x14ac:dyDescent="0.35">
      <c r="A31" s="530" t="s">
        <v>656</v>
      </c>
      <c r="B31" s="592" t="s">
        <v>657</v>
      </c>
      <c r="C31" s="593" t="s">
        <v>654</v>
      </c>
      <c r="D31" s="532" t="s">
        <v>655</v>
      </c>
      <c r="E31" s="532">
        <v>953</v>
      </c>
      <c r="F31" s="532">
        <v>772</v>
      </c>
      <c r="G31" s="532">
        <v>1081</v>
      </c>
      <c r="H31" s="532" t="s">
        <v>257</v>
      </c>
      <c r="I31" s="594" t="s">
        <v>257</v>
      </c>
      <c r="J31" s="594" t="s">
        <v>257</v>
      </c>
      <c r="K31" s="595" t="s">
        <v>257</v>
      </c>
      <c r="L31" s="595" t="s">
        <v>257</v>
      </c>
      <c r="M31" s="594"/>
      <c r="N31" s="594" t="s">
        <v>540</v>
      </c>
      <c r="O31" s="940"/>
      <c r="P31" s="939"/>
      <c r="Q31" s="931"/>
    </row>
    <row r="32" spans="1:17" ht="33" customHeight="1" thickBot="1" x14ac:dyDescent="0.35">
      <c r="A32" s="1110" t="s">
        <v>658</v>
      </c>
      <c r="B32" s="1110"/>
      <c r="C32" s="1110"/>
      <c r="D32" s="1110"/>
      <c r="E32" s="1110"/>
      <c r="F32" s="1110"/>
      <c r="G32" s="1110"/>
      <c r="H32" s="1110"/>
      <c r="I32" s="1110"/>
      <c r="J32" s="1110"/>
      <c r="K32" s="1110"/>
      <c r="L32" s="1111"/>
      <c r="M32" s="1111"/>
      <c r="N32" s="1112"/>
      <c r="O32" s="1012"/>
      <c r="P32" s="1013"/>
      <c r="Q32" s="723"/>
    </row>
    <row r="33" spans="1:17" s="545" customFormat="1" ht="22.8" x14ac:dyDescent="0.3">
      <c r="A33" s="536" t="s">
        <v>659</v>
      </c>
      <c r="B33" s="537" t="s">
        <v>660</v>
      </c>
      <c r="C33" s="538" t="s">
        <v>661</v>
      </c>
      <c r="D33" s="538" t="s">
        <v>540</v>
      </c>
      <c r="E33" s="596" t="e">
        <v>#DIV/0!</v>
      </c>
      <c r="F33" s="596" t="e">
        <v>#DIV/0!</v>
      </c>
      <c r="G33" s="596" t="e">
        <v>#DIV/0!</v>
      </c>
      <c r="H33" s="596" t="e">
        <v>#DIV/0!</v>
      </c>
      <c r="I33" s="596" t="e">
        <v>#DIV/0!</v>
      </c>
      <c r="J33" s="596">
        <v>351.68990563514802</v>
      </c>
      <c r="K33" s="597">
        <v>349.64102548428701</v>
      </c>
      <c r="L33" s="597">
        <v>341.74754167200376</v>
      </c>
      <c r="M33" s="597" t="e">
        <v>#DIV/0!</v>
      </c>
      <c r="N33" s="911" t="s">
        <v>540</v>
      </c>
      <c r="O33" s="956">
        <v>336.10996251869045</v>
      </c>
      <c r="P33" s="940" t="s">
        <v>540</v>
      </c>
      <c r="Q33" s="931"/>
    </row>
    <row r="34" spans="1:17" s="545" customFormat="1" thickBot="1" x14ac:dyDescent="0.35">
      <c r="A34" s="1113" t="s">
        <v>662</v>
      </c>
      <c r="B34" s="1113"/>
      <c r="C34" s="1113"/>
      <c r="D34" s="1113"/>
      <c r="E34" s="1113"/>
      <c r="F34" s="1113"/>
      <c r="G34" s="1113"/>
      <c r="H34" s="1113"/>
      <c r="I34" s="1113"/>
      <c r="J34" s="1113"/>
      <c r="K34" s="1113"/>
      <c r="L34" s="1113"/>
      <c r="M34" s="1113"/>
      <c r="N34" s="1114"/>
      <c r="O34" s="957"/>
      <c r="P34" s="939"/>
      <c r="Q34" s="931"/>
    </row>
    <row r="35" spans="1:17" ht="24.75" customHeight="1" thickBot="1" x14ac:dyDescent="0.35">
      <c r="A35" s="1112" t="s">
        <v>663</v>
      </c>
      <c r="B35" s="1112"/>
      <c r="C35" s="1112"/>
      <c r="D35" s="1112"/>
      <c r="E35" s="1115"/>
      <c r="F35" s="1115"/>
      <c r="G35" s="1115"/>
      <c r="H35" s="1115"/>
      <c r="I35" s="1115"/>
      <c r="J35" s="1115"/>
      <c r="K35" s="1115"/>
      <c r="L35" s="1115"/>
      <c r="M35" s="1115"/>
      <c r="N35" s="1116"/>
      <c r="O35" s="958"/>
      <c r="P35" s="1013"/>
      <c r="Q35" s="723"/>
    </row>
    <row r="36" spans="1:17" s="545" customFormat="1" ht="27" customHeight="1" thickBot="1" x14ac:dyDescent="0.35">
      <c r="A36" s="1099" t="s">
        <v>664</v>
      </c>
      <c r="B36" s="1099"/>
      <c r="C36" s="1099"/>
      <c r="D36" s="1099"/>
      <c r="E36" s="1099"/>
      <c r="F36" s="1099"/>
      <c r="G36" s="1099"/>
      <c r="H36" s="1099"/>
      <c r="I36" s="1099"/>
      <c r="J36" s="1099"/>
      <c r="K36" s="1099"/>
      <c r="L36" s="1099"/>
      <c r="M36" s="1099"/>
      <c r="N36" s="1117"/>
      <c r="O36" s="949"/>
      <c r="P36" s="941"/>
      <c r="Q36" s="931"/>
    </row>
    <row r="37" spans="1:17" s="561" customFormat="1" ht="30.75" customHeight="1" thickBot="1" x14ac:dyDescent="0.35">
      <c r="A37" s="505" t="s">
        <v>665</v>
      </c>
      <c r="B37" s="598" t="s">
        <v>666</v>
      </c>
      <c r="C37" s="1118" t="s">
        <v>667</v>
      </c>
      <c r="D37" s="507" t="s">
        <v>540</v>
      </c>
      <c r="E37" s="599">
        <v>17.649999999999999</v>
      </c>
      <c r="F37" s="600">
        <v>15.19</v>
      </c>
      <c r="G37" s="600">
        <v>12.576087702818427</v>
      </c>
      <c r="H37" s="600">
        <v>13.412822581073524</v>
      </c>
      <c r="I37" s="600">
        <v>13.585757812195515</v>
      </c>
      <c r="J37" s="600">
        <v>13.904305635148042</v>
      </c>
      <c r="K37" s="600">
        <v>14.471631232769528</v>
      </c>
      <c r="L37" s="600">
        <v>15.575847936505287</v>
      </c>
      <c r="M37" s="600">
        <v>15.143753041806361</v>
      </c>
      <c r="N37" s="911" t="s">
        <v>668</v>
      </c>
      <c r="O37" s="959">
        <v>15.449851122818206</v>
      </c>
      <c r="P37" s="940" t="s">
        <v>668</v>
      </c>
      <c r="Q37" s="933"/>
    </row>
    <row r="38" spans="1:17" s="551" customFormat="1" ht="27.75" customHeight="1" thickBot="1" x14ac:dyDescent="0.35">
      <c r="A38" s="562" t="s">
        <v>669</v>
      </c>
      <c r="B38" s="598" t="s">
        <v>670</v>
      </c>
      <c r="C38" s="1119"/>
      <c r="D38" s="517" t="s">
        <v>540</v>
      </c>
      <c r="E38" s="599">
        <v>19.138357913764846</v>
      </c>
      <c r="F38" s="601">
        <v>18.100000000000001</v>
      </c>
      <c r="G38" s="602">
        <v>17.076356264003312</v>
      </c>
      <c r="H38" s="603">
        <v>17.079077282121368</v>
      </c>
      <c r="I38" s="603">
        <v>17.399999999999999</v>
      </c>
      <c r="J38" s="604">
        <v>17.327777675801684</v>
      </c>
      <c r="K38" s="604">
        <v>19.744874750092698</v>
      </c>
      <c r="L38" s="605">
        <v>20.074323977394069</v>
      </c>
      <c r="M38" s="605">
        <v>20.415676445751672</v>
      </c>
      <c r="N38" s="912" t="s">
        <v>540</v>
      </c>
      <c r="O38" s="960">
        <v>20.762707664199716</v>
      </c>
      <c r="P38" s="940" t="s">
        <v>540</v>
      </c>
      <c r="Q38" s="932"/>
    </row>
    <row r="39" spans="1:17" s="551" customFormat="1" ht="23.4" thickBot="1" x14ac:dyDescent="0.35">
      <c r="A39" s="562" t="s">
        <v>671</v>
      </c>
      <c r="B39" s="598" t="s">
        <v>672</v>
      </c>
      <c r="C39" s="1120"/>
      <c r="D39" s="532" t="s">
        <v>540</v>
      </c>
      <c r="E39" s="599">
        <v>12.8</v>
      </c>
      <c r="F39" s="601">
        <v>12.5</v>
      </c>
      <c r="G39" s="602">
        <v>12.834272392273492</v>
      </c>
      <c r="H39" s="603">
        <v>13.114840653058737</v>
      </c>
      <c r="I39" s="603">
        <v>13.7</v>
      </c>
      <c r="J39" s="604">
        <v>14.129668020480739</v>
      </c>
      <c r="K39" s="604">
        <v>15.583206371799939</v>
      </c>
      <c r="L39" s="606">
        <v>16.767690235445144</v>
      </c>
      <c r="M39" s="607">
        <v>18.210733379185065</v>
      </c>
      <c r="N39" s="594" t="s">
        <v>540</v>
      </c>
      <c r="O39" s="960">
        <v>18.32093734298223</v>
      </c>
      <c r="P39" s="940" t="s">
        <v>540</v>
      </c>
      <c r="Q39" s="932"/>
    </row>
    <row r="40" spans="1:17" s="545" customFormat="1" ht="27" customHeight="1" thickBot="1" x14ac:dyDescent="0.35">
      <c r="A40" s="1099" t="s">
        <v>673</v>
      </c>
      <c r="B40" s="1099"/>
      <c r="C40" s="1099"/>
      <c r="D40" s="1099"/>
      <c r="E40" s="1099"/>
      <c r="F40" s="1099"/>
      <c r="G40" s="1099"/>
      <c r="H40" s="1099"/>
      <c r="I40" s="1099"/>
      <c r="J40" s="1099"/>
      <c r="K40" s="1099"/>
      <c r="L40" s="1100"/>
      <c r="M40" s="1100"/>
      <c r="N40" s="1101"/>
      <c r="O40" s="949"/>
      <c r="P40" s="939"/>
      <c r="Q40" s="931"/>
    </row>
    <row r="41" spans="1:17" s="545" customFormat="1" ht="51.75" customHeight="1" thickBot="1" x14ac:dyDescent="0.35">
      <c r="A41" s="608" t="s">
        <v>674</v>
      </c>
      <c r="B41" s="609" t="s">
        <v>675</v>
      </c>
      <c r="C41" s="610" t="s">
        <v>676</v>
      </c>
      <c r="D41" s="610" t="s">
        <v>540</v>
      </c>
      <c r="E41" s="611">
        <v>0.1271541694315417</v>
      </c>
      <c r="F41" s="612">
        <v>0.14299999999999999</v>
      </c>
      <c r="G41" s="611">
        <v>0.15709999999999999</v>
      </c>
      <c r="H41" s="613">
        <v>0.16198850000000001</v>
      </c>
      <c r="I41" s="614">
        <v>0.1416</v>
      </c>
      <c r="J41" s="615">
        <v>0.15161616835631361</v>
      </c>
      <c r="K41" s="615">
        <v>0.15494695136782363</v>
      </c>
      <c r="L41" s="616">
        <v>0.15906340360889579</v>
      </c>
      <c r="M41" s="616">
        <v>0.13262541394021235</v>
      </c>
      <c r="N41" s="913" t="s">
        <v>540</v>
      </c>
      <c r="O41" s="961">
        <v>0.14630000000000001</v>
      </c>
      <c r="P41" s="940" t="s">
        <v>540</v>
      </c>
      <c r="Q41" s="931"/>
    </row>
    <row r="42" spans="1:17" s="545" customFormat="1" ht="27" customHeight="1" thickBot="1" x14ac:dyDescent="0.35">
      <c r="A42" s="1099" t="s">
        <v>677</v>
      </c>
      <c r="B42" s="1099"/>
      <c r="C42" s="1099"/>
      <c r="D42" s="1099"/>
      <c r="E42" s="1099"/>
      <c r="F42" s="1099"/>
      <c r="G42" s="1099"/>
      <c r="H42" s="1099"/>
      <c r="I42" s="1099"/>
      <c r="J42" s="1099"/>
      <c r="K42" s="1099"/>
      <c r="L42" s="1100"/>
      <c r="M42" s="1100"/>
      <c r="N42" s="1101"/>
      <c r="O42" s="949"/>
      <c r="P42" s="939"/>
      <c r="Q42" s="931"/>
    </row>
    <row r="43" spans="1:17" s="545" customFormat="1" ht="50.25" customHeight="1" thickBot="1" x14ac:dyDescent="0.35">
      <c r="A43" s="608" t="s">
        <v>678</v>
      </c>
      <c r="B43" s="609" t="s">
        <v>679</v>
      </c>
      <c r="C43" s="610" t="s">
        <v>676</v>
      </c>
      <c r="D43" s="610" t="s">
        <v>540</v>
      </c>
      <c r="E43" s="611">
        <v>0.49105977845168147</v>
      </c>
      <c r="F43" s="612">
        <v>0.8541947565543071</v>
      </c>
      <c r="G43" s="611">
        <v>0.89139999999999997</v>
      </c>
      <c r="H43" s="617">
        <v>0.8196</v>
      </c>
      <c r="I43" s="618">
        <v>0.88339999999999996</v>
      </c>
      <c r="J43" s="619">
        <v>0.83183516371575428</v>
      </c>
      <c r="K43" s="619">
        <v>0.93843317415220939</v>
      </c>
      <c r="L43" s="619">
        <v>0.89347571650810675</v>
      </c>
      <c r="M43" s="619">
        <v>0.95593070483242615</v>
      </c>
      <c r="N43" s="913" t="s">
        <v>540</v>
      </c>
      <c r="O43" s="961">
        <v>0.85149153479439577</v>
      </c>
      <c r="P43" s="940" t="s">
        <v>540</v>
      </c>
      <c r="Q43" s="931"/>
    </row>
    <row r="44" spans="1:17" s="545" customFormat="1" ht="27" customHeight="1" thickBot="1" x14ac:dyDescent="0.3">
      <c r="A44" s="1121" t="s">
        <v>680</v>
      </c>
      <c r="B44" s="1121"/>
      <c r="C44" s="1121"/>
      <c r="D44" s="1121"/>
      <c r="E44" s="1121"/>
      <c r="F44" s="1121"/>
      <c r="G44" s="1121"/>
      <c r="H44" s="1121"/>
      <c r="I44" s="1121"/>
      <c r="J44" s="1121"/>
      <c r="K44" s="1121"/>
      <c r="L44" s="1122"/>
      <c r="M44" s="1122"/>
      <c r="N44" s="1123"/>
      <c r="O44" s="962"/>
      <c r="P44" s="1014"/>
      <c r="Q44" s="931"/>
    </row>
    <row r="45" spans="1:17" s="624" customFormat="1" ht="45.6" x14ac:dyDescent="0.3">
      <c r="A45" s="505" t="s">
        <v>681</v>
      </c>
      <c r="B45" s="506" t="s">
        <v>682</v>
      </c>
      <c r="C45" s="620" t="s">
        <v>683</v>
      </c>
      <c r="D45" s="507" t="s">
        <v>684</v>
      </c>
      <c r="E45" s="621">
        <v>0.32871117869464056</v>
      </c>
      <c r="F45" s="622">
        <v>0.39614427860696516</v>
      </c>
      <c r="G45" s="622">
        <v>0.30061286834627826</v>
      </c>
      <c r="H45" s="622">
        <v>0.31440000000000001</v>
      </c>
      <c r="I45" s="622">
        <v>0.44282634100000001</v>
      </c>
      <c r="J45" s="622">
        <v>0.36509999999999998</v>
      </c>
      <c r="K45" s="622">
        <v>0.34290064963655176</v>
      </c>
      <c r="L45" s="623">
        <v>0.45746080368548225</v>
      </c>
      <c r="M45" s="622">
        <v>0.41105418114170983</v>
      </c>
      <c r="N45" s="903" t="s">
        <v>685</v>
      </c>
      <c r="O45" s="963">
        <v>0.4590368580295997</v>
      </c>
      <c r="P45" s="964" t="s">
        <v>553</v>
      </c>
      <c r="Q45" s="934"/>
    </row>
    <row r="46" spans="1:17" s="624" customFormat="1" ht="62.25" customHeight="1" x14ac:dyDescent="0.3">
      <c r="A46" s="562" t="s">
        <v>686</v>
      </c>
      <c r="B46" s="625" t="s">
        <v>687</v>
      </c>
      <c r="C46" s="626" t="s">
        <v>688</v>
      </c>
      <c r="D46" s="517" t="s">
        <v>689</v>
      </c>
      <c r="E46" s="627">
        <v>0.97789999999999999</v>
      </c>
      <c r="F46" s="628">
        <v>0.98038010859847946</v>
      </c>
      <c r="G46" s="628">
        <v>0.98100000031011503</v>
      </c>
      <c r="H46" s="629">
        <v>0.87839999999999996</v>
      </c>
      <c r="I46" s="629">
        <v>0.88100000000000001</v>
      </c>
      <c r="J46" s="629">
        <v>0.91790000000000005</v>
      </c>
      <c r="K46" s="630">
        <v>0.98139263488269479</v>
      </c>
      <c r="L46" s="627">
        <v>1.4705242927825275</v>
      </c>
      <c r="M46" s="628">
        <v>1.5028807827987352</v>
      </c>
      <c r="N46" s="914" t="s">
        <v>690</v>
      </c>
      <c r="O46" s="965">
        <v>1.0611889840629936</v>
      </c>
      <c r="P46" s="966" t="s">
        <v>615</v>
      </c>
      <c r="Q46" s="934"/>
    </row>
    <row r="47" spans="1:17" s="545" customFormat="1" ht="42" customHeight="1" x14ac:dyDescent="0.3">
      <c r="A47" s="562" t="s">
        <v>691</v>
      </c>
      <c r="B47" s="563" t="s">
        <v>692</v>
      </c>
      <c r="C47" s="626" t="s">
        <v>693</v>
      </c>
      <c r="D47" s="517" t="s">
        <v>694</v>
      </c>
      <c r="E47" s="517" t="s">
        <v>257</v>
      </c>
      <c r="F47" s="631">
        <v>0.11976580791755119</v>
      </c>
      <c r="G47" s="631" t="s">
        <v>695</v>
      </c>
      <c r="H47" s="631" t="s">
        <v>696</v>
      </c>
      <c r="I47" s="632" t="s">
        <v>697</v>
      </c>
      <c r="J47" s="632">
        <v>0.19409999999999999</v>
      </c>
      <c r="K47" s="633">
        <v>0.47186486066645733</v>
      </c>
      <c r="L47" s="634">
        <v>0.22704995818029933</v>
      </c>
      <c r="M47" s="629">
        <v>0.34833405460163103</v>
      </c>
      <c r="N47" s="915" t="s">
        <v>553</v>
      </c>
      <c r="O47" s="963">
        <v>0.9768623344374876</v>
      </c>
      <c r="P47" s="967" t="s">
        <v>553</v>
      </c>
      <c r="Q47" s="931"/>
    </row>
    <row r="48" spans="1:17" s="545" customFormat="1" ht="42.75" customHeight="1" x14ac:dyDescent="0.3">
      <c r="A48" s="562" t="s">
        <v>698</v>
      </c>
      <c r="B48" s="563" t="s">
        <v>699</v>
      </c>
      <c r="C48" s="626" t="s">
        <v>700</v>
      </c>
      <c r="D48" s="517" t="s">
        <v>701</v>
      </c>
      <c r="E48" s="517" t="s">
        <v>257</v>
      </c>
      <c r="F48" s="517" t="s">
        <v>257</v>
      </c>
      <c r="G48" s="517" t="s">
        <v>257</v>
      </c>
      <c r="H48" s="517" t="s">
        <v>695</v>
      </c>
      <c r="I48" s="631" t="s">
        <v>702</v>
      </c>
      <c r="J48" s="632">
        <v>0.41620000000000001</v>
      </c>
      <c r="K48" s="635">
        <v>0.43348861055956922</v>
      </c>
      <c r="L48" s="634">
        <v>0.52927413858428041</v>
      </c>
      <c r="M48" s="629">
        <v>0.43408165246447045</v>
      </c>
      <c r="N48" s="915" t="s">
        <v>553</v>
      </c>
      <c r="O48" s="963">
        <v>0.96012050316577491</v>
      </c>
      <c r="P48" s="968" t="s">
        <v>553</v>
      </c>
      <c r="Q48" s="931"/>
    </row>
    <row r="49" spans="1:17" s="545" customFormat="1" ht="36" customHeight="1" x14ac:dyDescent="0.3">
      <c r="A49" s="562" t="s">
        <v>703</v>
      </c>
      <c r="B49" s="563" t="s">
        <v>704</v>
      </c>
      <c r="C49" s="626" t="s">
        <v>705</v>
      </c>
      <c r="D49" s="517" t="s">
        <v>706</v>
      </c>
      <c r="E49" s="636" t="s">
        <v>257</v>
      </c>
      <c r="F49" s="636" t="s">
        <v>257</v>
      </c>
      <c r="G49" s="636" t="s">
        <v>257</v>
      </c>
      <c r="H49" s="636" t="s">
        <v>257</v>
      </c>
      <c r="I49" s="637" t="s">
        <v>257</v>
      </c>
      <c r="J49" s="637" t="s">
        <v>257</v>
      </c>
      <c r="K49" s="638">
        <v>6.4621260572350387E-4</v>
      </c>
      <c r="L49" s="639">
        <v>1.2386490725532829E-3</v>
      </c>
      <c r="M49" s="640">
        <v>1.8741806085162784E-3</v>
      </c>
      <c r="N49" s="912" t="s">
        <v>707</v>
      </c>
      <c r="O49" s="963">
        <v>7.4927585373772273E-3</v>
      </c>
      <c r="P49" s="964" t="s">
        <v>553</v>
      </c>
      <c r="Q49" s="931"/>
    </row>
    <row r="50" spans="1:17" s="551" customFormat="1" ht="35.25" customHeight="1" x14ac:dyDescent="0.3">
      <c r="A50" s="562" t="s">
        <v>708</v>
      </c>
      <c r="B50" s="563" t="s">
        <v>709</v>
      </c>
      <c r="C50" s="626" t="s">
        <v>710</v>
      </c>
      <c r="D50" s="517" t="s">
        <v>711</v>
      </c>
      <c r="E50" s="639" t="s">
        <v>712</v>
      </c>
      <c r="F50" s="641">
        <v>0.89294314806957997</v>
      </c>
      <c r="G50" s="640" t="s">
        <v>713</v>
      </c>
      <c r="H50" s="640" t="s">
        <v>714</v>
      </c>
      <c r="I50" s="642">
        <v>0.76659999999999995</v>
      </c>
      <c r="J50" s="642">
        <v>0.77190000000000003</v>
      </c>
      <c r="K50" s="638">
        <v>0.76919999999999999</v>
      </c>
      <c r="L50" s="643">
        <v>0.77242041552697438</v>
      </c>
      <c r="M50" s="1003"/>
      <c r="N50" s="916"/>
      <c r="O50" s="1004">
        <v>0.78382681351729944</v>
      </c>
      <c r="P50" s="969"/>
      <c r="Q50" s="932"/>
    </row>
    <row r="51" spans="1:17" s="551" customFormat="1" ht="27.75" customHeight="1" x14ac:dyDescent="0.3">
      <c r="A51" s="562" t="s">
        <v>715</v>
      </c>
      <c r="B51" s="563" t="s">
        <v>716</v>
      </c>
      <c r="C51" s="626" t="s">
        <v>717</v>
      </c>
      <c r="D51" s="517" t="s">
        <v>718</v>
      </c>
      <c r="E51" s="627" t="s">
        <v>719</v>
      </c>
      <c r="F51" s="644" t="s">
        <v>720</v>
      </c>
      <c r="G51" s="628" t="s">
        <v>721</v>
      </c>
      <c r="H51" s="628" t="s">
        <v>722</v>
      </c>
      <c r="I51" s="631" t="s">
        <v>257</v>
      </c>
      <c r="J51" s="631" t="s">
        <v>695</v>
      </c>
      <c r="K51" s="631" t="s">
        <v>695</v>
      </c>
      <c r="L51" s="631" t="s">
        <v>695</v>
      </c>
      <c r="M51" s="631"/>
      <c r="N51" s="912" t="s">
        <v>154</v>
      </c>
      <c r="O51" s="1005" t="s">
        <v>695</v>
      </c>
      <c r="P51" s="1124"/>
      <c r="Q51" s="932"/>
    </row>
    <row r="52" spans="1:17" s="551" customFormat="1" ht="27.75" customHeight="1" thickBot="1" x14ac:dyDescent="0.35">
      <c r="A52" s="530" t="s">
        <v>723</v>
      </c>
      <c r="B52" s="531" t="s">
        <v>724</v>
      </c>
      <c r="C52" s="645" t="s">
        <v>725</v>
      </c>
      <c r="D52" s="532" t="s">
        <v>726</v>
      </c>
      <c r="E52" s="646" t="s">
        <v>727</v>
      </c>
      <c r="F52" s="647" t="s">
        <v>728</v>
      </c>
      <c r="G52" s="648" t="s">
        <v>729</v>
      </c>
      <c r="H52" s="648" t="s">
        <v>730</v>
      </c>
      <c r="I52" s="631" t="s">
        <v>257</v>
      </c>
      <c r="J52" s="631" t="s">
        <v>695</v>
      </c>
      <c r="K52" s="631" t="s">
        <v>695</v>
      </c>
      <c r="L52" s="631" t="s">
        <v>695</v>
      </c>
      <c r="M52" s="1006"/>
      <c r="N52" s="594" t="s">
        <v>154</v>
      </c>
      <c r="O52" s="1005" t="s">
        <v>695</v>
      </c>
      <c r="P52" s="1124"/>
      <c r="Q52" s="932"/>
    </row>
    <row r="53" spans="1:17" s="545" customFormat="1" ht="15" customHeight="1" thickBot="1" x14ac:dyDescent="0.35">
      <c r="A53" s="1125" t="s">
        <v>731</v>
      </c>
      <c r="B53" s="1126"/>
      <c r="C53" s="1126"/>
      <c r="D53" s="1126"/>
      <c r="E53" s="1126"/>
      <c r="F53" s="1126"/>
      <c r="G53" s="1126"/>
      <c r="H53" s="1126"/>
      <c r="I53" s="1126"/>
      <c r="J53" s="1126"/>
      <c r="K53" s="1126"/>
      <c r="L53" s="1126"/>
      <c r="M53" s="1126"/>
      <c r="N53" s="1126"/>
      <c r="O53" s="970"/>
      <c r="P53" s="939"/>
      <c r="Q53" s="931"/>
    </row>
    <row r="54" spans="1:17" s="545" customFormat="1" ht="26.25" customHeight="1" thickBot="1" x14ac:dyDescent="0.35">
      <c r="A54" s="1099" t="s">
        <v>732</v>
      </c>
      <c r="B54" s="1099"/>
      <c r="C54" s="1099"/>
      <c r="D54" s="1099"/>
      <c r="E54" s="1099"/>
      <c r="F54" s="1099"/>
      <c r="G54" s="1099"/>
      <c r="H54" s="1099"/>
      <c r="I54" s="1099"/>
      <c r="J54" s="1099"/>
      <c r="K54" s="1099"/>
      <c r="L54" s="1099"/>
      <c r="M54" s="1099"/>
      <c r="N54" s="1117"/>
      <c r="O54" s="949"/>
      <c r="P54" s="939"/>
      <c r="Q54" s="931"/>
    </row>
    <row r="55" spans="1:17" s="561" customFormat="1" ht="44.25" customHeight="1" x14ac:dyDescent="0.3">
      <c r="A55" s="505" t="s">
        <v>733</v>
      </c>
      <c r="B55" s="620" t="s">
        <v>734</v>
      </c>
      <c r="C55" s="507" t="s">
        <v>735</v>
      </c>
      <c r="D55" s="507" t="s">
        <v>154</v>
      </c>
      <c r="E55" s="509">
        <v>6.6</v>
      </c>
      <c r="F55" s="509">
        <v>5.41</v>
      </c>
      <c r="G55" s="509">
        <v>3.2</v>
      </c>
      <c r="H55" s="649">
        <v>3.39</v>
      </c>
      <c r="I55" s="649">
        <v>4.54</v>
      </c>
      <c r="J55" s="649">
        <v>5.4805045323123434</v>
      </c>
      <c r="K55" s="650">
        <v>6.0880500323498969</v>
      </c>
      <c r="L55" s="650">
        <v>6.0880500323498969</v>
      </c>
      <c r="M55" s="650">
        <v>6.4786725381464594</v>
      </c>
      <c r="N55" s="911" t="s">
        <v>154</v>
      </c>
      <c r="O55" s="971">
        <v>7.3316579065561882</v>
      </c>
      <c r="P55" s="940" t="s">
        <v>154</v>
      </c>
      <c r="Q55" s="933"/>
    </row>
    <row r="56" spans="1:17" s="545" customFormat="1" ht="50.1" customHeight="1" x14ac:dyDescent="0.3">
      <c r="A56" s="562" t="s">
        <v>736</v>
      </c>
      <c r="B56" s="651" t="s">
        <v>737</v>
      </c>
      <c r="C56" s="569" t="s">
        <v>738</v>
      </c>
      <c r="D56" s="652" t="s">
        <v>739</v>
      </c>
      <c r="E56" s="569" t="s">
        <v>154</v>
      </c>
      <c r="F56" s="569" t="s">
        <v>154</v>
      </c>
      <c r="G56" s="569" t="s">
        <v>154</v>
      </c>
      <c r="H56" s="569" t="s">
        <v>154</v>
      </c>
      <c r="I56" s="653">
        <v>0.88</v>
      </c>
      <c r="J56" s="653">
        <v>0.82580317706972117</v>
      </c>
      <c r="K56" s="654">
        <v>1.0582163803578271</v>
      </c>
      <c r="L56" s="655">
        <v>0.8388955062943545</v>
      </c>
      <c r="M56" s="655">
        <v>0.90162752744300834</v>
      </c>
      <c r="N56" s="915" t="s">
        <v>553</v>
      </c>
      <c r="O56" s="972">
        <v>0.77687146856597467</v>
      </c>
      <c r="P56" s="945" t="s">
        <v>553</v>
      </c>
      <c r="Q56" s="931"/>
    </row>
    <row r="57" spans="1:17" s="545" customFormat="1" ht="50.1" customHeight="1" x14ac:dyDescent="0.3">
      <c r="A57" s="562" t="s">
        <v>740</v>
      </c>
      <c r="B57" s="651" t="s">
        <v>741</v>
      </c>
      <c r="C57" s="569" t="s">
        <v>738</v>
      </c>
      <c r="D57" s="652" t="s">
        <v>739</v>
      </c>
      <c r="E57" s="569" t="s">
        <v>154</v>
      </c>
      <c r="F57" s="569" t="s">
        <v>154</v>
      </c>
      <c r="G57" s="569" t="s">
        <v>154</v>
      </c>
      <c r="H57" s="569" t="s">
        <v>154</v>
      </c>
      <c r="I57" s="653">
        <v>0.97</v>
      </c>
      <c r="J57" s="653">
        <v>0.85038306262073449</v>
      </c>
      <c r="K57" s="655">
        <v>0.94463704453031705</v>
      </c>
      <c r="L57" s="655">
        <v>0.79016359149074811</v>
      </c>
      <c r="M57" s="655">
        <v>0.79438844434614031</v>
      </c>
      <c r="N57" s="917" t="s">
        <v>553</v>
      </c>
      <c r="O57" s="972">
        <v>0.83764054471653004</v>
      </c>
      <c r="P57" s="945" t="s">
        <v>553</v>
      </c>
      <c r="Q57" s="931"/>
    </row>
    <row r="58" spans="1:17" s="545" customFormat="1" ht="50.1" customHeight="1" x14ac:dyDescent="0.3">
      <c r="A58" s="562" t="s">
        <v>742</v>
      </c>
      <c r="B58" s="651" t="s">
        <v>743</v>
      </c>
      <c r="C58" s="569" t="s">
        <v>738</v>
      </c>
      <c r="D58" s="652" t="s">
        <v>739</v>
      </c>
      <c r="E58" s="569" t="s">
        <v>154</v>
      </c>
      <c r="F58" s="569" t="s">
        <v>154</v>
      </c>
      <c r="G58" s="569" t="s">
        <v>154</v>
      </c>
      <c r="H58" s="569" t="s">
        <v>154</v>
      </c>
      <c r="I58" s="653">
        <v>0.38</v>
      </c>
      <c r="J58" s="653">
        <v>0.70352405112057126</v>
      </c>
      <c r="K58" s="654">
        <v>1.773164918354905</v>
      </c>
      <c r="L58" s="654">
        <v>1.1281741741451172</v>
      </c>
      <c r="M58" s="654">
        <v>1.3526982835454779</v>
      </c>
      <c r="N58" s="918" t="s">
        <v>690</v>
      </c>
      <c r="O58" s="972">
        <v>0.60694093773223823</v>
      </c>
      <c r="P58" s="973" t="s">
        <v>690</v>
      </c>
      <c r="Q58" s="931"/>
    </row>
    <row r="59" spans="1:17" s="545" customFormat="1" ht="50.1" customHeight="1" x14ac:dyDescent="0.3">
      <c r="A59" s="562" t="s">
        <v>744</v>
      </c>
      <c r="B59" s="563" t="s">
        <v>745</v>
      </c>
      <c r="C59" s="517" t="s">
        <v>738</v>
      </c>
      <c r="D59" s="641" t="s">
        <v>746</v>
      </c>
      <c r="E59" s="517" t="s">
        <v>154</v>
      </c>
      <c r="F59" s="517" t="s">
        <v>154</v>
      </c>
      <c r="G59" s="517" t="s">
        <v>154</v>
      </c>
      <c r="H59" s="517" t="s">
        <v>154</v>
      </c>
      <c r="I59" s="656">
        <v>0.95</v>
      </c>
      <c r="J59" s="656">
        <v>0.87953592252571322</v>
      </c>
      <c r="K59" s="655">
        <v>0.98511020284027839</v>
      </c>
      <c r="L59" s="655">
        <v>0.78242386678336451</v>
      </c>
      <c r="M59" s="655">
        <v>0.83895125333983755</v>
      </c>
      <c r="N59" s="915" t="s">
        <v>553</v>
      </c>
      <c r="O59" s="972">
        <v>0.79904198559589235</v>
      </c>
      <c r="P59" s="945" t="s">
        <v>553</v>
      </c>
      <c r="Q59" s="931"/>
    </row>
    <row r="60" spans="1:17" s="545" customFormat="1" ht="50.1" customHeight="1" x14ac:dyDescent="0.3">
      <c r="A60" s="562" t="s">
        <v>747</v>
      </c>
      <c r="B60" s="563" t="s">
        <v>748</v>
      </c>
      <c r="C60" s="517" t="s">
        <v>738</v>
      </c>
      <c r="D60" s="641" t="s">
        <v>739</v>
      </c>
      <c r="E60" s="517" t="s">
        <v>154</v>
      </c>
      <c r="F60" s="517" t="s">
        <v>154</v>
      </c>
      <c r="G60" s="517" t="s">
        <v>154</v>
      </c>
      <c r="H60" s="517" t="s">
        <v>154</v>
      </c>
      <c r="I60" s="644">
        <v>1.0900000000000001</v>
      </c>
      <c r="J60" s="644">
        <v>1.087431614112941</v>
      </c>
      <c r="K60" s="655">
        <v>0.78759525196855917</v>
      </c>
      <c r="L60" s="655">
        <v>1.0934052890571677</v>
      </c>
      <c r="M60" s="655">
        <v>1.1066616908229967</v>
      </c>
      <c r="N60" s="919" t="s">
        <v>690</v>
      </c>
      <c r="O60" s="972">
        <v>0.9331829784779766</v>
      </c>
      <c r="P60" s="973" t="s">
        <v>690</v>
      </c>
      <c r="Q60" s="931"/>
    </row>
    <row r="61" spans="1:17" s="545" customFormat="1" ht="50.1" customHeight="1" x14ac:dyDescent="0.3">
      <c r="A61" s="562" t="s">
        <v>749</v>
      </c>
      <c r="B61" s="626" t="s">
        <v>750</v>
      </c>
      <c r="C61" s="517" t="s">
        <v>738</v>
      </c>
      <c r="D61" s="641" t="s">
        <v>746</v>
      </c>
      <c r="E61" s="517" t="s">
        <v>154</v>
      </c>
      <c r="F61" s="517" t="s">
        <v>154</v>
      </c>
      <c r="G61" s="517" t="s">
        <v>154</v>
      </c>
      <c r="H61" s="517" t="s">
        <v>154</v>
      </c>
      <c r="I61" s="656">
        <v>0.53</v>
      </c>
      <c r="J61" s="656">
        <v>0.52471828456034542</v>
      </c>
      <c r="K61" s="654">
        <v>1.182278241711306</v>
      </c>
      <c r="L61" s="655">
        <v>0.83689853066665676</v>
      </c>
      <c r="M61" s="655">
        <v>0.68439858683140364</v>
      </c>
      <c r="N61" s="915" t="s">
        <v>553</v>
      </c>
      <c r="O61" s="974">
        <v>1.0792639770971832</v>
      </c>
      <c r="P61" s="945" t="s">
        <v>553</v>
      </c>
      <c r="Q61" s="931"/>
    </row>
    <row r="62" spans="1:17" s="545" customFormat="1" ht="50.1" customHeight="1" x14ac:dyDescent="0.3">
      <c r="A62" s="562" t="s">
        <v>751</v>
      </c>
      <c r="B62" s="626" t="s">
        <v>752</v>
      </c>
      <c r="C62" s="517" t="s">
        <v>738</v>
      </c>
      <c r="D62" s="641" t="s">
        <v>746</v>
      </c>
      <c r="E62" s="517" t="s">
        <v>154</v>
      </c>
      <c r="F62" s="517" t="s">
        <v>154</v>
      </c>
      <c r="G62" s="517" t="s">
        <v>154</v>
      </c>
      <c r="H62" s="517" t="s">
        <v>154</v>
      </c>
      <c r="I62" s="644">
        <v>1.38</v>
      </c>
      <c r="J62" s="644">
        <v>1.500164324149152</v>
      </c>
      <c r="K62" s="654">
        <v>1.4600879003328353</v>
      </c>
      <c r="L62" s="655">
        <v>0.90057356070299788</v>
      </c>
      <c r="M62" s="655">
        <v>0.95659905297663439</v>
      </c>
      <c r="N62" s="915" t="s">
        <v>553</v>
      </c>
      <c r="O62" s="972">
        <v>0.96642499890649336</v>
      </c>
      <c r="P62" s="945" t="s">
        <v>553</v>
      </c>
      <c r="Q62" s="931"/>
    </row>
    <row r="63" spans="1:17" s="545" customFormat="1" ht="50.1" customHeight="1" x14ac:dyDescent="0.3">
      <c r="A63" s="562" t="s">
        <v>753</v>
      </c>
      <c r="B63" s="626" t="s">
        <v>754</v>
      </c>
      <c r="C63" s="517" t="s">
        <v>738</v>
      </c>
      <c r="D63" s="641" t="s">
        <v>746</v>
      </c>
      <c r="E63" s="517" t="s">
        <v>154</v>
      </c>
      <c r="F63" s="517" t="s">
        <v>154</v>
      </c>
      <c r="G63" s="517" t="s">
        <v>154</v>
      </c>
      <c r="H63" s="517" t="s">
        <v>154</v>
      </c>
      <c r="I63" s="656">
        <v>0.73</v>
      </c>
      <c r="J63" s="644">
        <v>1.3429149415805071</v>
      </c>
      <c r="K63" s="654">
        <v>1.9852834659738174</v>
      </c>
      <c r="L63" s="655">
        <v>0.74095329464301773</v>
      </c>
      <c r="M63" s="657">
        <v>1.070855414472921</v>
      </c>
      <c r="N63" s="920" t="s">
        <v>690</v>
      </c>
      <c r="O63" s="972">
        <v>0.68331634056891355</v>
      </c>
      <c r="P63" s="975" t="s">
        <v>690</v>
      </c>
      <c r="Q63" s="931"/>
    </row>
    <row r="64" spans="1:17" s="545" customFormat="1" ht="50.1" customHeight="1" x14ac:dyDescent="0.3">
      <c r="A64" s="562" t="s">
        <v>755</v>
      </c>
      <c r="B64" s="626" t="s">
        <v>756</v>
      </c>
      <c r="C64" s="517" t="s">
        <v>738</v>
      </c>
      <c r="D64" s="641" t="s">
        <v>739</v>
      </c>
      <c r="E64" s="517" t="s">
        <v>154</v>
      </c>
      <c r="F64" s="517" t="s">
        <v>154</v>
      </c>
      <c r="G64" s="517" t="s">
        <v>154</v>
      </c>
      <c r="H64" s="517" t="s">
        <v>154</v>
      </c>
      <c r="I64" s="656">
        <v>0.06</v>
      </c>
      <c r="J64" s="656">
        <v>0.73306377109624676</v>
      </c>
      <c r="K64" s="654">
        <v>2.1771654950979311</v>
      </c>
      <c r="L64" s="655">
        <v>0.62765902050275468</v>
      </c>
      <c r="M64" s="655">
        <v>0.44614352283847108</v>
      </c>
      <c r="N64" s="915" t="s">
        <v>553</v>
      </c>
      <c r="O64" s="972">
        <v>0.70543250676516989</v>
      </c>
      <c r="P64" s="945" t="s">
        <v>553</v>
      </c>
      <c r="Q64" s="931"/>
    </row>
    <row r="65" spans="1:17" s="545" customFormat="1" ht="50.1" customHeight="1" x14ac:dyDescent="0.3">
      <c r="A65" s="562" t="s">
        <v>757</v>
      </c>
      <c r="B65" s="626" t="s">
        <v>758</v>
      </c>
      <c r="C65" s="517" t="s">
        <v>738</v>
      </c>
      <c r="D65" s="641" t="s">
        <v>746</v>
      </c>
      <c r="E65" s="517" t="s">
        <v>154</v>
      </c>
      <c r="F65" s="517" t="s">
        <v>154</v>
      </c>
      <c r="G65" s="517" t="s">
        <v>154</v>
      </c>
      <c r="H65" s="517" t="s">
        <v>154</v>
      </c>
      <c r="I65" s="656">
        <v>0.51</v>
      </c>
      <c r="J65" s="656">
        <v>0.43925646083947129</v>
      </c>
      <c r="K65" s="655">
        <v>0.5204003123224602</v>
      </c>
      <c r="L65" s="655">
        <v>0.22275205657013922</v>
      </c>
      <c r="M65" s="655">
        <v>0.2880031386941162</v>
      </c>
      <c r="N65" s="915" t="s">
        <v>553</v>
      </c>
      <c r="O65" s="972">
        <v>0.14729931711363944</v>
      </c>
      <c r="P65" s="945" t="s">
        <v>553</v>
      </c>
      <c r="Q65" s="931"/>
    </row>
    <row r="66" spans="1:17" s="545" customFormat="1" ht="50.1" customHeight="1" x14ac:dyDescent="0.3">
      <c r="A66" s="562" t="s">
        <v>759</v>
      </c>
      <c r="B66" s="626" t="s">
        <v>760</v>
      </c>
      <c r="C66" s="517" t="s">
        <v>738</v>
      </c>
      <c r="D66" s="641" t="s">
        <v>746</v>
      </c>
      <c r="E66" s="517" t="s">
        <v>154</v>
      </c>
      <c r="F66" s="517" t="s">
        <v>154</v>
      </c>
      <c r="G66" s="517" t="s">
        <v>154</v>
      </c>
      <c r="H66" s="517" t="s">
        <v>154</v>
      </c>
      <c r="I66" s="656">
        <v>0.2</v>
      </c>
      <c r="J66" s="656">
        <v>0.33103215676002079</v>
      </c>
      <c r="K66" s="655">
        <v>0.24057702480212331</v>
      </c>
      <c r="L66" s="658" t="s">
        <v>341</v>
      </c>
      <c r="M66" s="658" t="s">
        <v>341</v>
      </c>
      <c r="N66" s="912" t="s">
        <v>341</v>
      </c>
      <c r="O66" s="976" t="s">
        <v>341</v>
      </c>
      <c r="P66" s="940" t="s">
        <v>341</v>
      </c>
      <c r="Q66" s="931"/>
    </row>
    <row r="67" spans="1:17" s="545" customFormat="1" ht="50.1" customHeight="1" x14ac:dyDescent="0.3">
      <c r="A67" s="562" t="s">
        <v>761</v>
      </c>
      <c r="B67" s="626" t="s">
        <v>762</v>
      </c>
      <c r="C67" s="517" t="s">
        <v>738</v>
      </c>
      <c r="D67" s="641" t="s">
        <v>746</v>
      </c>
      <c r="E67" s="517" t="s">
        <v>154</v>
      </c>
      <c r="F67" s="517" t="s">
        <v>154</v>
      </c>
      <c r="G67" s="517" t="s">
        <v>154</v>
      </c>
      <c r="H67" s="517" t="s">
        <v>154</v>
      </c>
      <c r="I67" s="656">
        <v>0.41</v>
      </c>
      <c r="J67" s="656">
        <v>0.72861638811590623</v>
      </c>
      <c r="K67" s="655">
        <v>0.35162734589237821</v>
      </c>
      <c r="L67" s="659" t="s">
        <v>341</v>
      </c>
      <c r="M67" s="659" t="s">
        <v>341</v>
      </c>
      <c r="N67" s="912" t="s">
        <v>341</v>
      </c>
      <c r="O67" s="977" t="s">
        <v>341</v>
      </c>
      <c r="P67" s="940" t="s">
        <v>341</v>
      </c>
      <c r="Q67" s="931"/>
    </row>
    <row r="68" spans="1:17" s="545" customFormat="1" ht="50.1" customHeight="1" thickBot="1" x14ac:dyDescent="0.35">
      <c r="A68" s="562" t="s">
        <v>763</v>
      </c>
      <c r="B68" s="626" t="s">
        <v>764</v>
      </c>
      <c r="C68" s="517" t="s">
        <v>738</v>
      </c>
      <c r="D68" s="641" t="s">
        <v>746</v>
      </c>
      <c r="E68" s="517" t="s">
        <v>154</v>
      </c>
      <c r="F68" s="517" t="s">
        <v>154</v>
      </c>
      <c r="G68" s="517" t="s">
        <v>154</v>
      </c>
      <c r="H68" s="517" t="s">
        <v>154</v>
      </c>
      <c r="I68" s="656">
        <v>0.12</v>
      </c>
      <c r="J68" s="656">
        <v>0.20717244285204772</v>
      </c>
      <c r="K68" s="655">
        <v>5.1455818668610417E-2</v>
      </c>
      <c r="L68" s="660" t="s">
        <v>341</v>
      </c>
      <c r="M68" s="660" t="s">
        <v>341</v>
      </c>
      <c r="N68" s="912" t="s">
        <v>341</v>
      </c>
      <c r="O68" s="977" t="s">
        <v>341</v>
      </c>
      <c r="P68" s="940" t="s">
        <v>341</v>
      </c>
      <c r="Q68" s="931"/>
    </row>
    <row r="69" spans="1:17" s="545" customFormat="1" ht="27.75" customHeight="1" thickBot="1" x14ac:dyDescent="0.35">
      <c r="A69" s="1127" t="s">
        <v>765</v>
      </c>
      <c r="B69" s="1127"/>
      <c r="C69" s="1127"/>
      <c r="D69" s="1127"/>
      <c r="E69" s="1127"/>
      <c r="F69" s="1127"/>
      <c r="G69" s="1127"/>
      <c r="H69" s="1127"/>
      <c r="I69" s="1127"/>
      <c r="J69" s="1127"/>
      <c r="K69" s="1127"/>
      <c r="L69" s="1128"/>
      <c r="M69" s="1128"/>
      <c r="N69" s="1129"/>
      <c r="O69" s="978"/>
      <c r="P69" s="939"/>
      <c r="Q69" s="931"/>
    </row>
    <row r="70" spans="1:17" s="545" customFormat="1" ht="26.25" customHeight="1" thickBot="1" x14ac:dyDescent="0.35">
      <c r="A70" s="1099" t="s">
        <v>766</v>
      </c>
      <c r="B70" s="1099"/>
      <c r="C70" s="1099"/>
      <c r="D70" s="1099"/>
      <c r="E70" s="1099"/>
      <c r="F70" s="1099"/>
      <c r="G70" s="1099"/>
      <c r="H70" s="1099"/>
      <c r="I70" s="1099"/>
      <c r="J70" s="1099"/>
      <c r="K70" s="1099"/>
      <c r="L70" s="1099"/>
      <c r="M70" s="1099"/>
      <c r="N70" s="1117"/>
      <c r="O70" s="949"/>
      <c r="P70" s="939"/>
      <c r="Q70" s="931"/>
    </row>
    <row r="71" spans="1:17" s="551" customFormat="1" ht="50.1" customHeight="1" x14ac:dyDescent="0.3">
      <c r="A71" s="562" t="s">
        <v>767</v>
      </c>
      <c r="B71" s="661" t="s">
        <v>768</v>
      </c>
      <c r="C71" s="517" t="s">
        <v>769</v>
      </c>
      <c r="D71" s="517" t="s">
        <v>770</v>
      </c>
      <c r="E71" s="662">
        <v>0.1249</v>
      </c>
      <c r="F71" s="662">
        <v>0.14427950936865483</v>
      </c>
      <c r="G71" s="663">
        <v>0.11929777978382321</v>
      </c>
      <c r="H71" s="663">
        <v>0.11564500414902722</v>
      </c>
      <c r="I71" s="663">
        <v>0.13693375581200479</v>
      </c>
      <c r="J71" s="663">
        <v>0.11483371597750572</v>
      </c>
      <c r="K71" s="664">
        <v>0.12984412433745279</v>
      </c>
      <c r="L71" s="665">
        <v>0.12341134623150952</v>
      </c>
      <c r="M71" s="665">
        <v>0.11586211413824359</v>
      </c>
      <c r="N71" s="903" t="s">
        <v>553</v>
      </c>
      <c r="O71" s="963">
        <v>0.1227</v>
      </c>
      <c r="P71" s="945" t="s">
        <v>615</v>
      </c>
      <c r="Q71" s="932"/>
    </row>
    <row r="72" spans="1:17" s="669" customFormat="1" ht="50.1" customHeight="1" x14ac:dyDescent="0.3">
      <c r="A72" s="562" t="s">
        <v>771</v>
      </c>
      <c r="B72" s="661" t="s">
        <v>772</v>
      </c>
      <c r="C72" s="517" t="s">
        <v>769</v>
      </c>
      <c r="D72" s="517" t="s">
        <v>773</v>
      </c>
      <c r="E72" s="662">
        <v>1</v>
      </c>
      <c r="F72" s="666">
        <v>1</v>
      </c>
      <c r="G72" s="663">
        <v>0.60123226030995103</v>
      </c>
      <c r="H72" s="667">
        <v>0.8833424719740165</v>
      </c>
      <c r="I72" s="668">
        <v>0.21406388236073601</v>
      </c>
      <c r="J72" s="668">
        <v>0.89029241067346954</v>
      </c>
      <c r="K72" s="668">
        <v>0.76046528899023258</v>
      </c>
      <c r="L72" s="668">
        <v>0.72529383869458031</v>
      </c>
      <c r="M72" s="668">
        <v>0.77724436279414411</v>
      </c>
      <c r="N72" s="921" t="s">
        <v>690</v>
      </c>
      <c r="O72" s="979">
        <v>0.71519999999999995</v>
      </c>
      <c r="P72" s="953" t="s">
        <v>690</v>
      </c>
      <c r="Q72" s="935"/>
    </row>
    <row r="73" spans="1:17" ht="50.1" customHeight="1" x14ac:dyDescent="0.3">
      <c r="A73" s="567" t="s">
        <v>774</v>
      </c>
      <c r="B73" s="670" t="s">
        <v>775</v>
      </c>
      <c r="C73" s="517" t="s">
        <v>769</v>
      </c>
      <c r="D73" s="652">
        <v>1</v>
      </c>
      <c r="E73" s="671">
        <v>1</v>
      </c>
      <c r="F73" s="666">
        <v>1</v>
      </c>
      <c r="G73" s="667">
        <v>1</v>
      </c>
      <c r="H73" s="667">
        <v>1</v>
      </c>
      <c r="I73" s="668">
        <v>1</v>
      </c>
      <c r="J73" s="668">
        <v>1</v>
      </c>
      <c r="K73" s="668">
        <v>1</v>
      </c>
      <c r="L73" s="668">
        <v>1</v>
      </c>
      <c r="M73" s="668">
        <v>1</v>
      </c>
      <c r="N73" s="897" t="s">
        <v>776</v>
      </c>
      <c r="O73" s="979">
        <v>1</v>
      </c>
      <c r="P73" s="979" t="s">
        <v>776</v>
      </c>
      <c r="Q73" s="723"/>
    </row>
    <row r="74" spans="1:17" s="669" customFormat="1" ht="50.1" customHeight="1" thickBot="1" x14ac:dyDescent="0.35">
      <c r="A74" s="514" t="s">
        <v>777</v>
      </c>
      <c r="B74" s="672" t="s">
        <v>778</v>
      </c>
      <c r="C74" s="516" t="s">
        <v>769</v>
      </c>
      <c r="D74" s="516" t="s">
        <v>779</v>
      </c>
      <c r="E74" s="666">
        <v>0</v>
      </c>
      <c r="F74" s="666">
        <v>0</v>
      </c>
      <c r="G74" s="667">
        <v>0</v>
      </c>
      <c r="H74" s="667">
        <v>0</v>
      </c>
      <c r="I74" s="668">
        <v>0</v>
      </c>
      <c r="J74" s="668">
        <v>0</v>
      </c>
      <c r="K74" s="668">
        <v>0.13011404843047025</v>
      </c>
      <c r="L74" s="668">
        <v>0.11287296901327995</v>
      </c>
      <c r="M74" s="668">
        <v>0.1126753026544936</v>
      </c>
      <c r="N74" s="921" t="s">
        <v>690</v>
      </c>
      <c r="O74" s="979">
        <v>0.13100000000000001</v>
      </c>
      <c r="P74" s="953" t="s">
        <v>690</v>
      </c>
      <c r="Q74" s="935"/>
    </row>
    <row r="75" spans="1:17" s="669" customFormat="1" ht="26.25" customHeight="1" thickBot="1" x14ac:dyDescent="0.35">
      <c r="A75" s="1130" t="s">
        <v>780</v>
      </c>
      <c r="B75" s="1131"/>
      <c r="C75" s="1131"/>
      <c r="D75" s="1131"/>
      <c r="E75" s="1131"/>
      <c r="F75" s="1131"/>
      <c r="G75" s="1131"/>
      <c r="H75" s="1131"/>
      <c r="I75" s="1131"/>
      <c r="J75" s="1131"/>
      <c r="K75" s="1131"/>
      <c r="L75" s="1131"/>
      <c r="M75" s="1131"/>
      <c r="N75" s="1131"/>
      <c r="O75" s="978"/>
      <c r="P75" s="980"/>
      <c r="Q75" s="935"/>
    </row>
    <row r="76" spans="1:17" ht="24" customHeight="1" thickBot="1" x14ac:dyDescent="0.35">
      <c r="A76" s="1099" t="s">
        <v>781</v>
      </c>
      <c r="B76" s="1099"/>
      <c r="C76" s="1099"/>
      <c r="D76" s="1099"/>
      <c r="E76" s="1099"/>
      <c r="F76" s="1099"/>
      <c r="G76" s="1099"/>
      <c r="H76" s="1099"/>
      <c r="I76" s="1099"/>
      <c r="J76" s="1099"/>
      <c r="K76" s="1099"/>
      <c r="L76" s="1100"/>
      <c r="M76" s="1100"/>
      <c r="N76" s="1101"/>
      <c r="O76" s="949"/>
      <c r="P76" s="939"/>
      <c r="Q76" s="723"/>
    </row>
    <row r="77" spans="1:17" s="669" customFormat="1" ht="24" customHeight="1" x14ac:dyDescent="0.3">
      <c r="A77" s="505" t="s">
        <v>782</v>
      </c>
      <c r="B77" s="506" t="s">
        <v>783</v>
      </c>
      <c r="C77" s="507" t="s">
        <v>769</v>
      </c>
      <c r="D77" s="673">
        <v>1</v>
      </c>
      <c r="E77" s="674">
        <v>1.5089999999999999</v>
      </c>
      <c r="F77" s="674">
        <v>1.2929999999999999</v>
      </c>
      <c r="G77" s="674">
        <v>1.2969999999999999</v>
      </c>
      <c r="H77" s="675">
        <v>1.1539999999999999</v>
      </c>
      <c r="I77" s="675">
        <v>1.216</v>
      </c>
      <c r="J77" s="675">
        <v>1.1720813116189113</v>
      </c>
      <c r="K77" s="675">
        <v>1.131</v>
      </c>
      <c r="L77" s="675">
        <v>1.2</v>
      </c>
      <c r="M77" s="676">
        <v>1.208985346579684</v>
      </c>
      <c r="N77" s="922" t="s">
        <v>690</v>
      </c>
      <c r="O77" s="981">
        <v>1.2630048595114971</v>
      </c>
      <c r="P77" s="953" t="s">
        <v>690</v>
      </c>
      <c r="Q77" s="935"/>
    </row>
    <row r="78" spans="1:17" s="551" customFormat="1" ht="24" customHeight="1" x14ac:dyDescent="0.3">
      <c r="A78" s="562" t="s">
        <v>784</v>
      </c>
      <c r="B78" s="563" t="s">
        <v>785</v>
      </c>
      <c r="C78" s="517" t="s">
        <v>786</v>
      </c>
      <c r="D78" s="641">
        <v>1</v>
      </c>
      <c r="E78" s="662">
        <v>1</v>
      </c>
      <c r="F78" s="662">
        <v>1</v>
      </c>
      <c r="G78" s="662">
        <v>1</v>
      </c>
      <c r="H78" s="677">
        <v>1</v>
      </c>
      <c r="I78" s="677">
        <v>1</v>
      </c>
      <c r="J78" s="677">
        <v>1.0000000000000002</v>
      </c>
      <c r="K78" s="677">
        <v>1</v>
      </c>
      <c r="L78" s="677">
        <v>1</v>
      </c>
      <c r="M78" s="677">
        <v>1</v>
      </c>
      <c r="N78" s="923" t="s">
        <v>615</v>
      </c>
      <c r="O78" s="979">
        <v>0.99976725969128921</v>
      </c>
      <c r="P78" s="953" t="s">
        <v>615</v>
      </c>
      <c r="Q78" s="932"/>
    </row>
    <row r="79" spans="1:17" s="681" customFormat="1" ht="24" customHeight="1" thickBot="1" x14ac:dyDescent="0.35">
      <c r="A79" s="530" t="s">
        <v>787</v>
      </c>
      <c r="B79" s="531" t="s">
        <v>788</v>
      </c>
      <c r="C79" s="532" t="s">
        <v>789</v>
      </c>
      <c r="D79" s="678">
        <v>0.65</v>
      </c>
      <c r="E79" s="679">
        <v>0.20699999999999999</v>
      </c>
      <c r="F79" s="679">
        <v>0.314</v>
      </c>
      <c r="G79" s="679">
        <v>0.29699999999999999</v>
      </c>
      <c r="H79" s="680">
        <v>0.40699999999999997</v>
      </c>
      <c r="I79" s="680">
        <v>0.38700000000000001</v>
      </c>
      <c r="J79" s="680">
        <v>0.37513569515915851</v>
      </c>
      <c r="K79" s="680">
        <v>0.317</v>
      </c>
      <c r="L79" s="680">
        <v>0.40699999999999997</v>
      </c>
      <c r="M79" s="680">
        <v>0.40674687252427361</v>
      </c>
      <c r="N79" s="924" t="s">
        <v>553</v>
      </c>
      <c r="O79" s="982">
        <v>0.69743958912331405</v>
      </c>
      <c r="P79" s="942" t="s">
        <v>553</v>
      </c>
      <c r="Q79" s="936"/>
    </row>
    <row r="80" spans="1:17" s="545" customFormat="1" ht="24.75" customHeight="1" thickBot="1" x14ac:dyDescent="0.35">
      <c r="A80" s="1099" t="s">
        <v>790</v>
      </c>
      <c r="B80" s="1099"/>
      <c r="C80" s="1099"/>
      <c r="D80" s="1099"/>
      <c r="E80" s="1099"/>
      <c r="F80" s="1099"/>
      <c r="G80" s="1099"/>
      <c r="H80" s="1099"/>
      <c r="I80" s="1099"/>
      <c r="J80" s="1099"/>
      <c r="K80" s="1099"/>
      <c r="L80" s="1100"/>
      <c r="M80" s="1100"/>
      <c r="N80" s="1101"/>
      <c r="O80" s="949"/>
      <c r="P80" s="939"/>
      <c r="Q80" s="931"/>
    </row>
    <row r="81" spans="1:17" s="669" customFormat="1" ht="50.1" customHeight="1" x14ac:dyDescent="0.3">
      <c r="A81" s="505" t="s">
        <v>791</v>
      </c>
      <c r="B81" s="506" t="s">
        <v>792</v>
      </c>
      <c r="C81" s="507" t="s">
        <v>793</v>
      </c>
      <c r="D81" s="507" t="s">
        <v>794</v>
      </c>
      <c r="E81" s="674">
        <v>0.88</v>
      </c>
      <c r="F81" s="674">
        <v>0.8921</v>
      </c>
      <c r="G81" s="674">
        <v>0.92230000000000001</v>
      </c>
      <c r="H81" s="682">
        <v>0.95399999999999996</v>
      </c>
      <c r="I81" s="683">
        <v>0.95030000000000003</v>
      </c>
      <c r="J81" s="683">
        <v>0.95791421083204753</v>
      </c>
      <c r="K81" s="684">
        <v>0.960317279479729</v>
      </c>
      <c r="L81" s="684">
        <v>0.97097198877132318</v>
      </c>
      <c r="M81" s="683"/>
      <c r="N81" s="925" t="s">
        <v>690</v>
      </c>
      <c r="O81" s="983">
        <v>0.31857546430939432</v>
      </c>
      <c r="P81" s="942" t="s">
        <v>553</v>
      </c>
      <c r="Q81" s="935"/>
    </row>
    <row r="82" spans="1:17" s="551" customFormat="1" ht="50.1" customHeight="1" x14ac:dyDescent="0.3">
      <c r="A82" s="562" t="s">
        <v>795</v>
      </c>
      <c r="B82" s="563" t="s">
        <v>796</v>
      </c>
      <c r="C82" s="517" t="s">
        <v>793</v>
      </c>
      <c r="D82" s="517" t="s">
        <v>797</v>
      </c>
      <c r="E82" s="579">
        <v>0.88</v>
      </c>
      <c r="F82" s="579">
        <v>0.89229999999999998</v>
      </c>
      <c r="G82" s="579">
        <v>0.92230000000000001</v>
      </c>
      <c r="H82" s="685">
        <v>0.95399999999999996</v>
      </c>
      <c r="I82" s="686">
        <v>0.95030000000000003</v>
      </c>
      <c r="J82" s="686">
        <v>0.95791421083204753</v>
      </c>
      <c r="K82" s="687">
        <v>0.960317279479729</v>
      </c>
      <c r="L82" s="687">
        <v>0.97097198877132318</v>
      </c>
      <c r="M82" s="686"/>
      <c r="N82" s="926" t="s">
        <v>690</v>
      </c>
      <c r="O82" s="982">
        <v>0.43673477271207273</v>
      </c>
      <c r="P82" s="942" t="s">
        <v>553</v>
      </c>
      <c r="Q82" s="932"/>
    </row>
    <row r="83" spans="1:17" s="551" customFormat="1" ht="58.5" customHeight="1" thickBot="1" x14ac:dyDescent="0.35">
      <c r="A83" s="530" t="s">
        <v>798</v>
      </c>
      <c r="B83" s="531" t="s">
        <v>799</v>
      </c>
      <c r="C83" s="532" t="s">
        <v>800</v>
      </c>
      <c r="D83" s="532" t="s">
        <v>801</v>
      </c>
      <c r="E83" s="1132" t="s">
        <v>802</v>
      </c>
      <c r="F83" s="1133"/>
      <c r="G83" s="1133"/>
      <c r="H83" s="1133"/>
      <c r="I83" s="1134"/>
      <c r="J83" s="688" t="s">
        <v>257</v>
      </c>
      <c r="K83" s="689" t="s">
        <v>257</v>
      </c>
      <c r="L83" s="689" t="s">
        <v>257</v>
      </c>
      <c r="M83" s="736"/>
      <c r="N83" s="927"/>
      <c r="O83" s="984"/>
      <c r="P83" s="980"/>
      <c r="Q83" s="932"/>
    </row>
    <row r="84" spans="1:17" s="545" customFormat="1" ht="27" customHeight="1" thickBot="1" x14ac:dyDescent="0.35">
      <c r="A84" s="1111" t="s">
        <v>803</v>
      </c>
      <c r="B84" s="1111"/>
      <c r="C84" s="1111"/>
      <c r="D84" s="1111"/>
      <c r="E84" s="1111"/>
      <c r="F84" s="1111"/>
      <c r="G84" s="1111"/>
      <c r="H84" s="1111"/>
      <c r="I84" s="1111"/>
      <c r="J84" s="1111"/>
      <c r="K84" s="1111"/>
      <c r="L84" s="1111"/>
      <c r="M84" s="1111"/>
      <c r="N84" s="1112"/>
      <c r="O84" s="1015"/>
      <c r="P84" s="1013"/>
      <c r="Q84" s="931"/>
    </row>
    <row r="85" spans="1:17" ht="24" customHeight="1" thickBot="1" x14ac:dyDescent="0.35">
      <c r="A85" s="1137" t="s">
        <v>804</v>
      </c>
      <c r="B85" s="1137"/>
      <c r="C85" s="1137"/>
      <c r="D85" s="1137"/>
      <c r="E85" s="1137"/>
      <c r="F85" s="1137"/>
      <c r="G85" s="1137"/>
      <c r="H85" s="1137"/>
      <c r="I85" s="1137"/>
      <c r="J85" s="1137"/>
      <c r="K85" s="1137"/>
      <c r="L85" s="1137"/>
      <c r="M85" s="1137"/>
      <c r="N85" s="1102"/>
      <c r="O85" s="952"/>
      <c r="P85" s="939"/>
      <c r="Q85" s="723"/>
    </row>
    <row r="86" spans="1:17" s="545" customFormat="1" ht="24" customHeight="1" thickBot="1" x14ac:dyDescent="0.35">
      <c r="A86" s="1106" t="s">
        <v>805</v>
      </c>
      <c r="B86" s="1106"/>
      <c r="C86" s="1106"/>
      <c r="D86" s="1106"/>
      <c r="E86" s="690"/>
      <c r="F86" s="690"/>
      <c r="G86" s="690"/>
      <c r="H86" s="690"/>
      <c r="I86" s="690"/>
      <c r="J86" s="690"/>
      <c r="K86" s="690"/>
      <c r="L86" s="690"/>
      <c r="M86" s="690"/>
      <c r="N86" s="690"/>
      <c r="O86" s="985"/>
      <c r="P86" s="1016"/>
      <c r="Q86" s="931"/>
    </row>
    <row r="87" spans="1:17" s="545" customFormat="1" ht="47.25" customHeight="1" x14ac:dyDescent="0.3">
      <c r="A87" s="562" t="s">
        <v>806</v>
      </c>
      <c r="B87" s="563" t="s">
        <v>807</v>
      </c>
      <c r="C87" s="517" t="s">
        <v>808</v>
      </c>
      <c r="D87" s="517" t="s">
        <v>809</v>
      </c>
      <c r="E87" s="564">
        <v>0.36099999999999999</v>
      </c>
      <c r="F87" s="691">
        <v>0.38500000000000001</v>
      </c>
      <c r="G87" s="692">
        <v>0.38</v>
      </c>
      <c r="H87" s="693">
        <v>0.40600000000000003</v>
      </c>
      <c r="I87" s="694">
        <v>0.38400000000000001</v>
      </c>
      <c r="J87" s="694">
        <v>0.40627016108199476</v>
      </c>
      <c r="K87" s="693">
        <v>0.45157742628162895</v>
      </c>
      <c r="L87" s="695">
        <v>0.45453831378829757</v>
      </c>
      <c r="M87" s="695">
        <v>0.38390000000000002</v>
      </c>
      <c r="N87" s="921"/>
      <c r="O87" s="1007">
        <v>0.39690009970256329</v>
      </c>
      <c r="P87" s="953"/>
      <c r="Q87" s="931"/>
    </row>
    <row r="88" spans="1:17" s="545" customFormat="1" ht="42.75" customHeight="1" thickBot="1" x14ac:dyDescent="0.35">
      <c r="A88" s="562" t="s">
        <v>810</v>
      </c>
      <c r="B88" s="563" t="s">
        <v>811</v>
      </c>
      <c r="C88" s="696" t="s">
        <v>769</v>
      </c>
      <c r="D88" s="696" t="s">
        <v>812</v>
      </c>
      <c r="E88" s="697">
        <v>3.6999999999999998E-2</v>
      </c>
      <c r="F88" s="698">
        <v>4.2000000000000003E-2</v>
      </c>
      <c r="G88" s="699">
        <v>4.2999999999999997E-2</v>
      </c>
      <c r="H88" s="699">
        <v>4.2000000000000003E-2</v>
      </c>
      <c r="I88" s="699">
        <v>3.9E-2</v>
      </c>
      <c r="J88" s="699">
        <v>2.4901709182122717E-2</v>
      </c>
      <c r="K88" s="699">
        <v>2.1534148921525831E-2</v>
      </c>
      <c r="L88" s="700">
        <v>2.1811438039491322E-2</v>
      </c>
      <c r="M88" s="700">
        <v>5.0000000000000001E-4</v>
      </c>
      <c r="N88" s="921"/>
      <c r="O88" s="1008">
        <v>2.3648375795114012E-2</v>
      </c>
      <c r="P88" s="953" t="s">
        <v>615</v>
      </c>
      <c r="Q88" s="931"/>
    </row>
    <row r="89" spans="1:17" s="545" customFormat="1" ht="24" customHeight="1" thickBot="1" x14ac:dyDescent="0.35">
      <c r="A89" s="1095" t="s">
        <v>813</v>
      </c>
      <c r="B89" s="1095"/>
      <c r="C89" s="1095"/>
      <c r="D89" s="586"/>
      <c r="E89" s="701"/>
      <c r="F89" s="701"/>
      <c r="G89" s="701"/>
      <c r="H89" s="701"/>
      <c r="I89" s="701"/>
      <c r="J89" s="701"/>
      <c r="K89" s="701"/>
      <c r="L89" s="701"/>
      <c r="M89" s="701"/>
      <c r="N89" s="690"/>
      <c r="O89" s="985"/>
      <c r="P89" s="1016"/>
      <c r="Q89" s="931"/>
    </row>
    <row r="90" spans="1:17" s="669" customFormat="1" ht="29.25" customHeight="1" thickBot="1" x14ac:dyDescent="0.35">
      <c r="A90" s="536" t="s">
        <v>814</v>
      </c>
      <c r="B90" s="537" t="s">
        <v>815</v>
      </c>
      <c r="C90" s="538" t="s">
        <v>816</v>
      </c>
      <c r="D90" s="538" t="s">
        <v>817</v>
      </c>
      <c r="E90" s="539">
        <v>1</v>
      </c>
      <c r="F90" s="540">
        <v>1</v>
      </c>
      <c r="G90" s="540">
        <v>1</v>
      </c>
      <c r="H90" s="702">
        <v>1</v>
      </c>
      <c r="I90" s="702">
        <v>1</v>
      </c>
      <c r="J90" s="702">
        <v>1</v>
      </c>
      <c r="K90" s="703">
        <v>1</v>
      </c>
      <c r="L90" s="703">
        <v>1</v>
      </c>
      <c r="M90" s="1009"/>
      <c r="N90" s="928"/>
      <c r="O90" s="1010">
        <v>1</v>
      </c>
      <c r="P90" s="980"/>
      <c r="Q90" s="935"/>
    </row>
    <row r="91" spans="1:17" s="545" customFormat="1" ht="24" customHeight="1" thickBot="1" x14ac:dyDescent="0.35">
      <c r="A91" s="1138" t="s">
        <v>818</v>
      </c>
      <c r="B91" s="1139"/>
      <c r="C91" s="1139"/>
      <c r="D91" s="1139"/>
      <c r="E91" s="1139"/>
      <c r="F91" s="1139"/>
      <c r="G91" s="1139"/>
      <c r="H91" s="1139"/>
      <c r="I91" s="1139"/>
      <c r="J91" s="1139"/>
      <c r="K91" s="1139"/>
      <c r="L91" s="1139"/>
      <c r="M91" s="1139"/>
      <c r="N91" s="1139"/>
      <c r="O91" s="952"/>
      <c r="P91" s="939"/>
      <c r="Q91" s="931"/>
    </row>
    <row r="92" spans="1:17" ht="24" customHeight="1" thickBot="1" x14ac:dyDescent="0.35">
      <c r="A92" s="1106" t="s">
        <v>819</v>
      </c>
      <c r="B92" s="1106"/>
      <c r="C92" s="1106"/>
      <c r="D92" s="585"/>
      <c r="E92" s="690"/>
      <c r="F92" s="690"/>
      <c r="G92" s="690"/>
      <c r="H92" s="690"/>
      <c r="I92" s="690"/>
      <c r="J92" s="690"/>
      <c r="K92" s="690"/>
      <c r="L92" s="690"/>
      <c r="M92" s="690"/>
      <c r="N92" s="690"/>
      <c r="O92" s="985"/>
      <c r="P92" s="1016"/>
      <c r="Q92" s="723"/>
    </row>
    <row r="93" spans="1:17" s="545" customFormat="1" ht="24" customHeight="1" thickBot="1" x14ac:dyDescent="0.35">
      <c r="A93" s="1140" t="s">
        <v>820</v>
      </c>
      <c r="B93" s="1140"/>
      <c r="C93" s="1140"/>
      <c r="D93" s="1140"/>
      <c r="E93" s="1140"/>
      <c r="F93" s="1140"/>
      <c r="G93" s="1140"/>
      <c r="H93" s="1140"/>
      <c r="I93" s="1140"/>
      <c r="J93" s="1140"/>
      <c r="K93" s="1140"/>
      <c r="L93" s="1140"/>
      <c r="M93" s="1140"/>
      <c r="N93" s="1141"/>
      <c r="O93" s="952"/>
      <c r="P93" s="939"/>
      <c r="Q93" s="931"/>
    </row>
    <row r="94" spans="1:17" ht="24" customHeight="1" thickBot="1" x14ac:dyDescent="0.35">
      <c r="A94" s="1095" t="s">
        <v>821</v>
      </c>
      <c r="B94" s="1095"/>
      <c r="C94" s="1095"/>
      <c r="D94" s="1095"/>
      <c r="E94" s="1142"/>
      <c r="F94" s="1142"/>
      <c r="G94" s="1142"/>
      <c r="H94" s="1142"/>
      <c r="I94" s="1142"/>
      <c r="J94" s="1142"/>
      <c r="K94" s="1142"/>
      <c r="L94" s="1142"/>
      <c r="M94" s="1142"/>
      <c r="N94" s="1143"/>
      <c r="O94" s="986"/>
      <c r="P94" s="1017"/>
      <c r="Q94" s="723"/>
    </row>
    <row r="95" spans="1:17" ht="25.5" customHeight="1" thickBot="1" x14ac:dyDescent="0.35">
      <c r="A95" s="704" t="s">
        <v>822</v>
      </c>
      <c r="B95" s="620" t="s">
        <v>823</v>
      </c>
      <c r="C95" s="705" t="s">
        <v>540</v>
      </c>
      <c r="D95" s="507" t="s">
        <v>540</v>
      </c>
      <c r="E95" s="507" t="s">
        <v>257</v>
      </c>
      <c r="F95" s="507" t="s">
        <v>257</v>
      </c>
      <c r="G95" s="507" t="s">
        <v>695</v>
      </c>
      <c r="H95" s="588">
        <v>1221000</v>
      </c>
      <c r="I95" s="588">
        <v>2080000</v>
      </c>
      <c r="J95" s="588">
        <v>2331800</v>
      </c>
      <c r="K95" s="706">
        <v>2209800</v>
      </c>
      <c r="L95" s="706">
        <v>3854800</v>
      </c>
      <c r="M95" s="1011"/>
      <c r="N95" s="911" t="s">
        <v>824</v>
      </c>
      <c r="O95" s="940"/>
      <c r="P95" s="987"/>
      <c r="Q95" s="723"/>
    </row>
    <row r="96" spans="1:17" s="545" customFormat="1" ht="27.75" customHeight="1" thickBot="1" x14ac:dyDescent="0.35">
      <c r="A96" s="707" t="s">
        <v>825</v>
      </c>
      <c r="B96" s="592" t="s">
        <v>826</v>
      </c>
      <c r="C96" s="532" t="s">
        <v>827</v>
      </c>
      <c r="D96" s="532" t="s">
        <v>540</v>
      </c>
      <c r="E96" s="532" t="s">
        <v>257</v>
      </c>
      <c r="F96" s="532" t="s">
        <v>257</v>
      </c>
      <c r="G96" s="532" t="s">
        <v>695</v>
      </c>
      <c r="H96" s="688">
        <v>0.34489999999999998</v>
      </c>
      <c r="I96" s="688">
        <v>0.40910000000000002</v>
      </c>
      <c r="J96" s="688">
        <v>0.4491</v>
      </c>
      <c r="K96" s="689">
        <v>0.45679999999999998</v>
      </c>
      <c r="L96" s="689">
        <v>0.41570000000000001</v>
      </c>
      <c r="M96" s="736"/>
      <c r="N96" s="594" t="s">
        <v>824</v>
      </c>
      <c r="O96" s="940"/>
      <c r="P96" s="987"/>
      <c r="Q96" s="931"/>
    </row>
    <row r="97" spans="1:17" ht="24" customHeight="1" thickBot="1" x14ac:dyDescent="0.35">
      <c r="A97" s="1112" t="s">
        <v>828</v>
      </c>
      <c r="B97" s="1112"/>
      <c r="C97" s="1112"/>
      <c r="D97" s="1112"/>
      <c r="E97" s="1144"/>
      <c r="F97" s="1144"/>
      <c r="G97" s="1144"/>
      <c r="H97" s="1144"/>
      <c r="I97" s="1144"/>
      <c r="J97" s="1144"/>
      <c r="K97" s="1144"/>
      <c r="L97" s="1144"/>
      <c r="M97" s="1144"/>
      <c r="N97" s="1145"/>
      <c r="O97" s="986"/>
      <c r="P97" s="1016"/>
      <c r="Q97" s="723"/>
    </row>
    <row r="98" spans="1:17" s="545" customFormat="1" ht="24" customHeight="1" thickBot="1" x14ac:dyDescent="0.35">
      <c r="A98" s="1137" t="s">
        <v>829</v>
      </c>
      <c r="B98" s="1137"/>
      <c r="C98" s="1137"/>
      <c r="D98" s="1137"/>
      <c r="E98" s="1137"/>
      <c r="F98" s="1137"/>
      <c r="G98" s="1137"/>
      <c r="H98" s="1137"/>
      <c r="I98" s="1137"/>
      <c r="J98" s="1137"/>
      <c r="K98" s="1137"/>
      <c r="L98" s="1137"/>
      <c r="M98" s="1137"/>
      <c r="N98" s="1102"/>
      <c r="O98" s="952"/>
      <c r="P98" s="939"/>
      <c r="Q98" s="931"/>
    </row>
    <row r="99" spans="1:17" ht="24" customHeight="1" thickBot="1" x14ac:dyDescent="0.35">
      <c r="A99" s="1106" t="s">
        <v>830</v>
      </c>
      <c r="B99" s="1106"/>
      <c r="C99" s="1106"/>
      <c r="D99" s="1106"/>
      <c r="E99" s="1135"/>
      <c r="F99" s="1135"/>
      <c r="G99" s="1135"/>
      <c r="H99" s="1135"/>
      <c r="I99" s="1135"/>
      <c r="J99" s="1135"/>
      <c r="K99" s="1135"/>
      <c r="L99" s="1135"/>
      <c r="M99" s="1135"/>
      <c r="N99" s="1136"/>
      <c r="O99" s="986"/>
      <c r="P99" s="1016"/>
      <c r="Q99" s="723"/>
    </row>
    <row r="100" spans="1:17" s="545" customFormat="1" ht="24" customHeight="1" thickBot="1" x14ac:dyDescent="0.35">
      <c r="A100" s="1146" t="s">
        <v>831</v>
      </c>
      <c r="B100" s="1146"/>
      <c r="C100" s="1146"/>
      <c r="D100" s="1146"/>
      <c r="E100" s="1146"/>
      <c r="F100" s="1146"/>
      <c r="G100" s="1146"/>
      <c r="H100" s="1146"/>
      <c r="I100" s="1146"/>
      <c r="J100" s="1146"/>
      <c r="K100" s="1146"/>
      <c r="L100" s="1146"/>
      <c r="M100" s="1146"/>
      <c r="N100" s="1147"/>
      <c r="O100" s="988"/>
      <c r="P100" s="939"/>
      <c r="Q100" s="931"/>
    </row>
    <row r="101" spans="1:17" ht="24" customHeight="1" thickBot="1" x14ac:dyDescent="0.35">
      <c r="A101" s="1106" t="s">
        <v>832</v>
      </c>
      <c r="B101" s="1106"/>
      <c r="C101" s="1106"/>
      <c r="D101" s="1106"/>
      <c r="E101" s="1135"/>
      <c r="F101" s="1135"/>
      <c r="G101" s="1135"/>
      <c r="H101" s="1135"/>
      <c r="I101" s="1135"/>
      <c r="J101" s="1135"/>
      <c r="K101" s="1135"/>
      <c r="L101" s="1135"/>
      <c r="M101" s="1135"/>
      <c r="N101" s="1136"/>
      <c r="O101" s="986"/>
      <c r="P101" s="1016"/>
      <c r="Q101" s="723"/>
    </row>
    <row r="102" spans="1:17" s="561" customFormat="1" ht="26.25" customHeight="1" thickBot="1" x14ac:dyDescent="0.35">
      <c r="A102" s="1146" t="s">
        <v>831</v>
      </c>
      <c r="B102" s="1146"/>
      <c r="C102" s="1146"/>
      <c r="D102" s="1146"/>
      <c r="E102" s="1146"/>
      <c r="F102" s="1146"/>
      <c r="G102" s="1146"/>
      <c r="H102" s="1146"/>
      <c r="I102" s="1146"/>
      <c r="J102" s="1146"/>
      <c r="K102" s="1146"/>
      <c r="L102" s="1146"/>
      <c r="M102" s="1146"/>
      <c r="N102" s="1147"/>
      <c r="O102" s="988"/>
      <c r="P102" s="954"/>
      <c r="Q102" s="933"/>
    </row>
    <row r="103" spans="1:17" ht="20.25" customHeight="1" thickBot="1" x14ac:dyDescent="0.35">
      <c r="A103" s="1106" t="s">
        <v>833</v>
      </c>
      <c r="B103" s="1106"/>
      <c r="C103" s="1106"/>
      <c r="D103" s="1106"/>
      <c r="E103" s="1135"/>
      <c r="F103" s="1135"/>
      <c r="G103" s="1135"/>
      <c r="H103" s="1135"/>
      <c r="I103" s="1135"/>
      <c r="J103" s="1135"/>
      <c r="K103" s="1135"/>
      <c r="L103" s="1135"/>
      <c r="M103" s="1135"/>
      <c r="N103" s="1136"/>
      <c r="O103" s="986"/>
      <c r="P103" s="939"/>
      <c r="Q103" s="723"/>
    </row>
    <row r="104" spans="1:17" s="681" customFormat="1" ht="55.5" customHeight="1" thickBot="1" x14ac:dyDescent="0.35">
      <c r="A104" s="562" t="s">
        <v>834</v>
      </c>
      <c r="B104" s="563" t="s">
        <v>835</v>
      </c>
      <c r="C104" s="517" t="s">
        <v>836</v>
      </c>
      <c r="D104" s="517" t="s">
        <v>837</v>
      </c>
      <c r="E104" s="564">
        <v>0.71307864463679105</v>
      </c>
      <c r="F104" s="691">
        <v>0.64763424680740567</v>
      </c>
      <c r="G104" s="691">
        <v>0.66190000000000004</v>
      </c>
      <c r="H104" s="708">
        <v>0.69918670108193204</v>
      </c>
      <c r="I104" s="708">
        <v>0.72399999999999998</v>
      </c>
      <c r="J104" s="709">
        <v>0.71074576136442325</v>
      </c>
      <c r="K104" s="708">
        <v>0.73004963464381023</v>
      </c>
      <c r="L104" s="710">
        <v>0.70374467864854606</v>
      </c>
      <c r="M104" s="711">
        <v>0.67690427608982728</v>
      </c>
      <c r="N104" s="902" t="s">
        <v>553</v>
      </c>
      <c r="O104" s="989">
        <v>0.75075115758880184</v>
      </c>
      <c r="P104" s="942" t="s">
        <v>553</v>
      </c>
      <c r="Q104" s="936"/>
    </row>
    <row r="105" spans="1:17" ht="13.5" customHeight="1" thickBot="1" x14ac:dyDescent="0.35">
      <c r="A105" s="1106" t="s">
        <v>838</v>
      </c>
      <c r="B105" s="1106"/>
      <c r="C105" s="1106"/>
      <c r="D105" s="1106"/>
      <c r="E105" s="1135"/>
      <c r="F105" s="1135"/>
      <c r="G105" s="1135"/>
      <c r="H105" s="1135"/>
      <c r="I105" s="1135"/>
      <c r="J105" s="1135"/>
      <c r="K105" s="1135"/>
      <c r="L105" s="1144"/>
      <c r="M105" s="1144"/>
      <c r="N105" s="1145"/>
      <c r="O105" s="986"/>
      <c r="P105" s="1016"/>
      <c r="Q105" s="723"/>
    </row>
    <row r="106" spans="1:17" ht="23.25" customHeight="1" thickBot="1" x14ac:dyDescent="0.35">
      <c r="A106" s="1146" t="s">
        <v>831</v>
      </c>
      <c r="B106" s="1146"/>
      <c r="C106" s="1146"/>
      <c r="D106" s="1146"/>
      <c r="E106" s="1146"/>
      <c r="F106" s="1146"/>
      <c r="G106" s="1146"/>
      <c r="H106" s="1146"/>
      <c r="I106" s="1146"/>
      <c r="J106" s="1146"/>
      <c r="K106" s="1146"/>
      <c r="L106" s="1146"/>
      <c r="M106" s="1146"/>
      <c r="N106" s="1147"/>
      <c r="O106" s="988"/>
      <c r="P106" s="939"/>
      <c r="Q106" s="723"/>
    </row>
    <row r="107" spans="1:17" ht="13.5" customHeight="1" thickBot="1" x14ac:dyDescent="0.35">
      <c r="A107" s="1106" t="s">
        <v>839</v>
      </c>
      <c r="B107" s="1106"/>
      <c r="C107" s="1106"/>
      <c r="D107" s="1106"/>
      <c r="E107" s="1135"/>
      <c r="F107" s="1135"/>
      <c r="G107" s="1135"/>
      <c r="H107" s="1135"/>
      <c r="I107" s="1135"/>
      <c r="J107" s="1135"/>
      <c r="K107" s="1135"/>
      <c r="L107" s="1135"/>
      <c r="M107" s="1135"/>
      <c r="N107" s="1136"/>
      <c r="O107" s="986"/>
      <c r="P107" s="1016"/>
      <c r="Q107" s="723"/>
    </row>
    <row r="108" spans="1:17" ht="88.5" customHeight="1" x14ac:dyDescent="0.3">
      <c r="A108" s="562" t="s">
        <v>840</v>
      </c>
      <c r="B108" s="563" t="s">
        <v>841</v>
      </c>
      <c r="C108" s="517" t="s">
        <v>842</v>
      </c>
      <c r="D108" s="641" t="s">
        <v>843</v>
      </c>
      <c r="E108" s="641" t="s">
        <v>257</v>
      </c>
      <c r="F108" s="641" t="s">
        <v>257</v>
      </c>
      <c r="G108" s="712">
        <v>1</v>
      </c>
      <c r="H108" s="713">
        <v>1</v>
      </c>
      <c r="I108" s="713">
        <v>1</v>
      </c>
      <c r="J108" s="713">
        <v>1</v>
      </c>
      <c r="K108" s="713">
        <v>1</v>
      </c>
      <c r="L108" s="714">
        <v>1</v>
      </c>
      <c r="M108" s="714">
        <v>1</v>
      </c>
      <c r="N108" s="911" t="s">
        <v>844</v>
      </c>
      <c r="O108" s="940"/>
      <c r="P108" s="940"/>
      <c r="Q108" s="723"/>
    </row>
    <row r="109" spans="1:17" ht="24" customHeight="1" x14ac:dyDescent="0.3">
      <c r="A109" s="562" t="s">
        <v>845</v>
      </c>
      <c r="B109" s="563" t="s">
        <v>846</v>
      </c>
      <c r="C109" s="696" t="s">
        <v>847</v>
      </c>
      <c r="D109" s="715" t="s">
        <v>843</v>
      </c>
      <c r="E109" s="641" t="s">
        <v>257</v>
      </c>
      <c r="F109" s="641" t="s">
        <v>257</v>
      </c>
      <c r="G109" s="641" t="s">
        <v>257</v>
      </c>
      <c r="H109" s="712">
        <v>0.97</v>
      </c>
      <c r="I109" s="712">
        <v>1</v>
      </c>
      <c r="J109" s="712">
        <v>1</v>
      </c>
      <c r="K109" s="712">
        <v>1</v>
      </c>
      <c r="L109" s="712">
        <v>1</v>
      </c>
      <c r="M109" s="712">
        <v>1</v>
      </c>
      <c r="N109" s="912" t="s">
        <v>844</v>
      </c>
      <c r="O109" s="939"/>
      <c r="P109" s="940"/>
      <c r="Q109" s="723"/>
    </row>
    <row r="110" spans="1:17" ht="24" customHeight="1" x14ac:dyDescent="0.3">
      <c r="A110" s="562" t="s">
        <v>848</v>
      </c>
      <c r="B110" s="563" t="s">
        <v>849</v>
      </c>
      <c r="C110" s="696" t="s">
        <v>850</v>
      </c>
      <c r="D110" s="715" t="s">
        <v>843</v>
      </c>
      <c r="E110" s="716">
        <v>1.9038172116568615</v>
      </c>
      <c r="F110" s="717">
        <v>16.569395973154364</v>
      </c>
      <c r="G110" s="717">
        <v>34.013805920615958</v>
      </c>
      <c r="H110" s="717">
        <v>74.538034188034189</v>
      </c>
      <c r="I110" s="717">
        <v>256.68579492003767</v>
      </c>
      <c r="J110" s="717">
        <v>210.2</v>
      </c>
      <c r="K110" s="717">
        <v>50.96</v>
      </c>
      <c r="L110" s="717">
        <v>151.01</v>
      </c>
      <c r="M110" s="717">
        <v>105.6</v>
      </c>
      <c r="N110" s="912" t="s">
        <v>844</v>
      </c>
      <c r="O110" s="940"/>
      <c r="P110" s="939"/>
      <c r="Q110" s="723"/>
    </row>
    <row r="111" spans="1:17" ht="24" customHeight="1" thickBot="1" x14ac:dyDescent="0.35">
      <c r="A111" s="530" t="s">
        <v>848</v>
      </c>
      <c r="B111" s="531" t="s">
        <v>851</v>
      </c>
      <c r="C111" s="718" t="s">
        <v>850</v>
      </c>
      <c r="D111" s="719" t="s">
        <v>843</v>
      </c>
      <c r="E111" s="720">
        <v>1.6246913580246913</v>
      </c>
      <c r="F111" s="721">
        <v>5.6402068810434001</v>
      </c>
      <c r="G111" s="721">
        <v>9.1396374326310639</v>
      </c>
      <c r="H111" s="721">
        <v>8.6686311277792658</v>
      </c>
      <c r="I111" s="721">
        <v>12.753238257228837</v>
      </c>
      <c r="J111" s="721">
        <v>9.94</v>
      </c>
      <c r="K111" s="721">
        <v>21.62</v>
      </c>
      <c r="L111" s="721">
        <v>18.05</v>
      </c>
      <c r="M111" s="721">
        <v>22.12</v>
      </c>
      <c r="N111" s="594" t="s">
        <v>844</v>
      </c>
      <c r="O111" s="940"/>
      <c r="P111" s="939"/>
      <c r="Q111" s="723"/>
    </row>
    <row r="112" spans="1:17" x14ac:dyDescent="0.3">
      <c r="O112" s="937"/>
      <c r="P112" s="938"/>
    </row>
    <row r="121" spans="1:16" s="725" customFormat="1" x14ac:dyDescent="0.3">
      <c r="A121" s="724"/>
      <c r="E121" s="726"/>
      <c r="F121" s="726"/>
      <c r="G121" s="726"/>
      <c r="H121" s="726"/>
      <c r="I121" s="726"/>
      <c r="J121" s="726"/>
      <c r="K121" s="726"/>
      <c r="L121" s="726"/>
      <c r="M121" s="726"/>
      <c r="P121" s="727"/>
    </row>
    <row r="122" spans="1:16" x14ac:dyDescent="0.3">
      <c r="A122" s="728"/>
    </row>
  </sheetData>
  <mergeCells count="70">
    <mergeCell ref="A105:D105"/>
    <mergeCell ref="E105:N105"/>
    <mergeCell ref="A106:N106"/>
    <mergeCell ref="A107:D107"/>
    <mergeCell ref="E107:N107"/>
    <mergeCell ref="A100:N100"/>
    <mergeCell ref="A101:D101"/>
    <mergeCell ref="E101:N101"/>
    <mergeCell ref="A102:N102"/>
    <mergeCell ref="A103:D103"/>
    <mergeCell ref="E103:N103"/>
    <mergeCell ref="A99:D99"/>
    <mergeCell ref="E99:N99"/>
    <mergeCell ref="A85:N85"/>
    <mergeCell ref="A86:D86"/>
    <mergeCell ref="A89:C89"/>
    <mergeCell ref="A91:N91"/>
    <mergeCell ref="A92:C92"/>
    <mergeCell ref="A93:N93"/>
    <mergeCell ref="A94:D94"/>
    <mergeCell ref="E94:N94"/>
    <mergeCell ref="A97:D97"/>
    <mergeCell ref="E97:N97"/>
    <mergeCell ref="A98:N98"/>
    <mergeCell ref="A42:N42"/>
    <mergeCell ref="A44:N44"/>
    <mergeCell ref="A84:N84"/>
    <mergeCell ref="P51:P52"/>
    <mergeCell ref="A53:N53"/>
    <mergeCell ref="A54:N54"/>
    <mergeCell ref="A69:N69"/>
    <mergeCell ref="A70:N70"/>
    <mergeCell ref="A75:N75"/>
    <mergeCell ref="A76:N76"/>
    <mergeCell ref="A80:N80"/>
    <mergeCell ref="E83:I83"/>
    <mergeCell ref="A35:D35"/>
    <mergeCell ref="E35:N35"/>
    <mergeCell ref="A36:N36"/>
    <mergeCell ref="C37:C39"/>
    <mergeCell ref="A40:N40"/>
    <mergeCell ref="A25:E25"/>
    <mergeCell ref="A28:N28"/>
    <mergeCell ref="A29:C29"/>
    <mergeCell ref="A32:N32"/>
    <mergeCell ref="A34:N34"/>
    <mergeCell ref="A1:P3"/>
    <mergeCell ref="O5:O6"/>
    <mergeCell ref="P5:P6"/>
    <mergeCell ref="A22:N22"/>
    <mergeCell ref="I5:I6"/>
    <mergeCell ref="J5:J6"/>
    <mergeCell ref="K5:K6"/>
    <mergeCell ref="L5:L6"/>
    <mergeCell ref="M5:M6"/>
    <mergeCell ref="N5:N6"/>
    <mergeCell ref="A7:E7"/>
    <mergeCell ref="A12:N12"/>
    <mergeCell ref="A14:N14"/>
    <mergeCell ref="A17:N17"/>
    <mergeCell ref="A18:N18"/>
    <mergeCell ref="A4:N4"/>
    <mergeCell ref="F5:F6"/>
    <mergeCell ref="G5:G6"/>
    <mergeCell ref="H5:H6"/>
    <mergeCell ref="A5:A6"/>
    <mergeCell ref="B5:B6"/>
    <mergeCell ref="C5:C6"/>
    <mergeCell ref="D5:D6"/>
    <mergeCell ref="E5: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topLeftCell="D1" workbookViewId="0">
      <selection activeCell="P9" sqref="P9"/>
    </sheetView>
  </sheetViews>
  <sheetFormatPr baseColWidth="10" defaultRowHeight="14.4" x14ac:dyDescent="0.3"/>
  <cols>
    <col min="1" max="1" width="35.88671875" customWidth="1"/>
  </cols>
  <sheetData>
    <row r="1" spans="1:13" x14ac:dyDescent="0.3">
      <c r="A1" s="71" t="s">
        <v>175</v>
      </c>
      <c r="B1" s="71"/>
      <c r="C1" s="70"/>
      <c r="D1" s="70"/>
      <c r="E1" s="70"/>
      <c r="F1" s="70"/>
      <c r="G1" s="70"/>
      <c r="H1" s="69"/>
      <c r="I1" s="69"/>
      <c r="J1" s="69"/>
      <c r="K1" s="69"/>
      <c r="L1" s="69"/>
    </row>
    <row r="2" spans="1:13" x14ac:dyDescent="0.3">
      <c r="A2" s="70"/>
      <c r="B2" s="70"/>
      <c r="C2" s="70"/>
      <c r="D2" s="70"/>
      <c r="E2" s="70"/>
      <c r="F2" s="70"/>
      <c r="G2" s="70"/>
      <c r="H2" s="68"/>
      <c r="I2" s="67"/>
      <c r="J2" s="67"/>
      <c r="K2" s="67"/>
      <c r="L2" s="67"/>
    </row>
    <row r="3" spans="1:13" x14ac:dyDescent="0.3">
      <c r="A3" s="66"/>
      <c r="B3" s="65">
        <v>2010</v>
      </c>
      <c r="C3" s="65">
        <v>2011</v>
      </c>
      <c r="D3" s="65">
        <v>2012</v>
      </c>
      <c r="E3" s="65">
        <v>2013</v>
      </c>
      <c r="F3" s="65">
        <v>2014</v>
      </c>
      <c r="G3" s="65">
        <v>2015</v>
      </c>
      <c r="H3" s="65">
        <v>2016</v>
      </c>
      <c r="I3" s="65">
        <v>2017</v>
      </c>
      <c r="J3" s="64">
        <v>2018</v>
      </c>
      <c r="K3" s="63">
        <v>2019</v>
      </c>
      <c r="L3" s="63">
        <v>2020</v>
      </c>
      <c r="M3" s="63">
        <v>2021</v>
      </c>
    </row>
    <row r="4" spans="1:13" x14ac:dyDescent="0.3">
      <c r="A4" s="62" t="s">
        <v>123</v>
      </c>
      <c r="B4" s="60">
        <v>479442.27600000001</v>
      </c>
      <c r="C4" s="60">
        <v>487573.9</v>
      </c>
      <c r="D4" s="60">
        <v>445231.89432012604</v>
      </c>
      <c r="E4" s="60">
        <v>431262.90299999987</v>
      </c>
      <c r="F4" s="59">
        <v>434387</v>
      </c>
      <c r="G4" s="59">
        <v>438031.49</v>
      </c>
      <c r="H4" s="754">
        <v>444648.54199999996</v>
      </c>
      <c r="I4" s="755">
        <v>460274.16399999999</v>
      </c>
      <c r="J4" s="756">
        <v>457585</v>
      </c>
      <c r="K4" s="757">
        <v>450864.45599999948</v>
      </c>
      <c r="L4" s="757">
        <v>437970.02999999974</v>
      </c>
      <c r="M4" s="757">
        <v>445769.53500000091</v>
      </c>
    </row>
    <row r="5" spans="1:13" x14ac:dyDescent="0.3">
      <c r="A5" s="61" t="s">
        <v>124</v>
      </c>
      <c r="B5" s="53">
        <v>71266.00567811256</v>
      </c>
      <c r="C5" s="758">
        <v>68862.64</v>
      </c>
      <c r="D5" s="758">
        <v>64795.211845999998</v>
      </c>
      <c r="E5" s="758">
        <v>60580.736100999995</v>
      </c>
      <c r="F5" s="758">
        <v>58250.977509999997</v>
      </c>
      <c r="G5" s="758">
        <v>60348.874080000001</v>
      </c>
      <c r="H5" s="758">
        <v>64257.041732999998</v>
      </c>
      <c r="I5" s="759">
        <v>66123.015723000004</v>
      </c>
      <c r="J5" s="760">
        <v>72940.534974795126</v>
      </c>
      <c r="K5" s="761">
        <v>78202.790542338742</v>
      </c>
      <c r="L5" s="761">
        <v>81917.551628344023</v>
      </c>
      <c r="M5" s="761">
        <v>83633.775269444799</v>
      </c>
    </row>
    <row r="6" spans="1:13" x14ac:dyDescent="0.3">
      <c r="A6" s="62" t="s">
        <v>125</v>
      </c>
      <c r="B6" s="60">
        <v>4981.13</v>
      </c>
      <c r="C6" s="60">
        <v>4781.07</v>
      </c>
      <c r="D6" s="60">
        <v>11103.74</v>
      </c>
      <c r="E6" s="60">
        <v>9636.14</v>
      </c>
      <c r="F6" s="59">
        <v>8100.66</v>
      </c>
      <c r="G6" s="59">
        <v>11213</v>
      </c>
      <c r="H6" s="754">
        <v>14289.83</v>
      </c>
      <c r="I6" s="755">
        <v>13745.21</v>
      </c>
      <c r="J6" s="756">
        <v>19226.216000000029</v>
      </c>
      <c r="K6" s="757">
        <v>16412.009999999995</v>
      </c>
      <c r="L6" s="757">
        <v>14532.15000000002</v>
      </c>
      <c r="M6" s="757">
        <v>15037.5</v>
      </c>
    </row>
    <row r="7" spans="1:13" x14ac:dyDescent="0.3">
      <c r="A7" s="62" t="s">
        <v>126</v>
      </c>
      <c r="B7" s="60">
        <v>39150.870000000003</v>
      </c>
      <c r="C7" s="60">
        <v>40555.324999999997</v>
      </c>
      <c r="D7" s="60">
        <v>38616.089</v>
      </c>
      <c r="E7" s="60">
        <v>39823.130900000004</v>
      </c>
      <c r="F7" s="59">
        <v>41411.557750000007</v>
      </c>
      <c r="G7" s="59">
        <v>44581.91810000001</v>
      </c>
      <c r="H7" s="754">
        <v>48468.200089999984</v>
      </c>
      <c r="I7" s="755">
        <v>49214.862799999995</v>
      </c>
      <c r="J7" s="762">
        <v>49290.0262</v>
      </c>
      <c r="K7" s="763">
        <v>53785.617279999999</v>
      </c>
      <c r="L7" s="763">
        <v>49290.039199999999</v>
      </c>
      <c r="M7" s="763">
        <v>57912.974099999999</v>
      </c>
    </row>
    <row r="8" spans="1:13" x14ac:dyDescent="0.3">
      <c r="A8" s="62" t="s">
        <v>127</v>
      </c>
      <c r="B8" s="60">
        <v>64896.2186028</v>
      </c>
      <c r="C8" s="60">
        <v>17047.535</v>
      </c>
      <c r="D8" s="60">
        <v>28074.601014</v>
      </c>
      <c r="E8" s="60">
        <v>26836.612999999998</v>
      </c>
      <c r="F8" s="59">
        <v>31614.460498043281</v>
      </c>
      <c r="G8" s="59">
        <v>33780.42613</v>
      </c>
      <c r="H8" s="754">
        <v>38111.643307172337</v>
      </c>
      <c r="I8" s="755">
        <v>27622.548806663777</v>
      </c>
      <c r="J8" s="756">
        <v>31326.985342737215</v>
      </c>
      <c r="K8" s="757">
        <v>33072.279421867548</v>
      </c>
      <c r="L8" s="757">
        <v>31650.043964159064</v>
      </c>
      <c r="M8" s="757">
        <v>38286.542540218041</v>
      </c>
    </row>
    <row r="9" spans="1:13" x14ac:dyDescent="0.3">
      <c r="A9" s="39" t="s">
        <v>105</v>
      </c>
      <c r="B9" s="57">
        <v>659736.50028091262</v>
      </c>
      <c r="C9" s="57">
        <v>618820.47</v>
      </c>
      <c r="D9" s="57">
        <v>587821.53618012602</v>
      </c>
      <c r="E9" s="57">
        <v>568139.52300099994</v>
      </c>
      <c r="F9" s="57">
        <v>573764.65575804329</v>
      </c>
      <c r="G9" s="57">
        <v>587955.70831000002</v>
      </c>
      <c r="H9" s="57">
        <v>609775.25713017234</v>
      </c>
      <c r="I9" s="56">
        <v>616979.80132966372</v>
      </c>
      <c r="J9" s="55">
        <v>630368.76251753222</v>
      </c>
      <c r="K9" s="54">
        <v>632337.15324420587</v>
      </c>
      <c r="L9" s="54">
        <v>615359.8147925029</v>
      </c>
      <c r="M9" s="764">
        <f>SUM(M4:M8)</f>
        <v>640640.32690966362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election activeCell="A7" sqref="A7"/>
    </sheetView>
  </sheetViews>
  <sheetFormatPr baseColWidth="10" defaultRowHeight="14.4" x14ac:dyDescent="0.3"/>
  <cols>
    <col min="1" max="1" width="82" customWidth="1"/>
    <col min="2" max="11" width="13.109375" bestFit="1" customWidth="1"/>
  </cols>
  <sheetData>
    <row r="1" spans="1:11" x14ac:dyDescent="0.3">
      <c r="A1" s="286" t="s">
        <v>210</v>
      </c>
    </row>
    <row r="3" spans="1:11" x14ac:dyDescent="0.3">
      <c r="A3" s="103"/>
      <c r="B3" s="103">
        <v>2012</v>
      </c>
      <c r="C3" s="103">
        <v>2013</v>
      </c>
      <c r="D3" s="103">
        <v>2014</v>
      </c>
      <c r="E3" s="103">
        <v>2015</v>
      </c>
      <c r="F3" s="103">
        <v>2016</v>
      </c>
      <c r="G3" s="103">
        <v>2017</v>
      </c>
      <c r="H3" s="103">
        <v>2018</v>
      </c>
      <c r="I3" s="103">
        <v>2019</v>
      </c>
      <c r="J3" s="103">
        <v>2020</v>
      </c>
      <c r="K3" s="103">
        <v>2021</v>
      </c>
    </row>
    <row r="4" spans="1:11" x14ac:dyDescent="0.3">
      <c r="A4" s="44" t="s">
        <v>204</v>
      </c>
      <c r="B4" s="765">
        <v>4314515</v>
      </c>
      <c r="C4" s="765">
        <v>3877865</v>
      </c>
      <c r="D4" s="765">
        <v>4102018</v>
      </c>
      <c r="E4" s="765">
        <v>4335284</v>
      </c>
      <c r="F4" s="765">
        <v>3703266</v>
      </c>
      <c r="G4" s="765">
        <v>4416289</v>
      </c>
      <c r="H4" s="765">
        <v>3801798</v>
      </c>
      <c r="I4" s="765">
        <v>3303921.0615680004</v>
      </c>
      <c r="J4" s="765">
        <v>2793174</v>
      </c>
      <c r="K4" s="264">
        <v>2978287</v>
      </c>
    </row>
    <row r="5" spans="1:11" x14ac:dyDescent="0.3">
      <c r="A5" s="44" t="s">
        <v>205</v>
      </c>
      <c r="B5" s="765">
        <v>3485030</v>
      </c>
      <c r="C5" s="765">
        <v>3485030</v>
      </c>
      <c r="D5" s="765">
        <v>3485030</v>
      </c>
      <c r="E5" s="765">
        <v>3485030</v>
      </c>
      <c r="F5" s="765">
        <v>3485030</v>
      </c>
      <c r="G5" s="765">
        <v>3485030</v>
      </c>
      <c r="H5" s="765">
        <v>3485030</v>
      </c>
      <c r="I5" s="765">
        <v>3485030</v>
      </c>
      <c r="J5" s="765">
        <v>3485030</v>
      </c>
      <c r="K5" s="765">
        <v>3485030</v>
      </c>
    </row>
    <row r="6" spans="1:11" x14ac:dyDescent="0.3">
      <c r="A6" s="44" t="s">
        <v>206</v>
      </c>
      <c r="B6" s="765">
        <v>1752571</v>
      </c>
      <c r="C6" s="765">
        <v>1353913</v>
      </c>
      <c r="D6" s="765">
        <v>1713459</v>
      </c>
      <c r="E6" s="765">
        <v>1763469</v>
      </c>
      <c r="F6" s="765">
        <v>1229541.0398590001</v>
      </c>
      <c r="G6" s="765">
        <v>1786952.0751269995</v>
      </c>
      <c r="H6" s="765">
        <v>1204735</v>
      </c>
      <c r="I6" s="765">
        <v>616445.32700000005</v>
      </c>
      <c r="J6" s="765">
        <v>151220</v>
      </c>
      <c r="K6" s="765"/>
    </row>
    <row r="7" spans="1:11" x14ac:dyDescent="0.3">
      <c r="A7" s="44" t="s">
        <v>207</v>
      </c>
      <c r="B7" s="765">
        <v>2561944</v>
      </c>
      <c r="C7" s="765">
        <v>2523952</v>
      </c>
      <c r="D7" s="765">
        <v>2388559</v>
      </c>
      <c r="E7" s="765">
        <v>2571815</v>
      </c>
      <c r="F7" s="765">
        <v>2473724.9601409999</v>
      </c>
      <c r="G7" s="765">
        <v>2629336.9248730005</v>
      </c>
      <c r="H7" s="765">
        <v>2597063</v>
      </c>
      <c r="I7" s="765">
        <v>2687475.7345680003</v>
      </c>
      <c r="J7" s="765">
        <v>2641954</v>
      </c>
      <c r="K7" s="765">
        <v>2512535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A23" sqref="A23"/>
    </sheetView>
  </sheetViews>
  <sheetFormatPr baseColWidth="10" defaultRowHeight="14.4" x14ac:dyDescent="0.3"/>
  <cols>
    <col min="1" max="1" width="42.6640625" customWidth="1"/>
  </cols>
  <sheetData>
    <row r="1" spans="1:12" x14ac:dyDescent="0.3">
      <c r="A1" s="1019" t="s">
        <v>122</v>
      </c>
      <c r="B1" s="1019"/>
      <c r="C1" s="1019"/>
      <c r="D1" s="1019"/>
      <c r="E1" s="1019"/>
      <c r="F1" s="1019"/>
      <c r="G1" s="1019"/>
      <c r="H1" s="1019"/>
      <c r="I1" s="1019"/>
      <c r="J1" s="1019"/>
      <c r="K1" s="1019"/>
      <c r="L1" s="1019"/>
    </row>
    <row r="2" spans="1:12" x14ac:dyDescent="0.3">
      <c r="A2" s="38"/>
      <c r="B2" s="33">
        <v>2010</v>
      </c>
      <c r="C2" s="33">
        <v>2011</v>
      </c>
      <c r="D2" s="33">
        <v>2012</v>
      </c>
      <c r="E2" s="33">
        <v>2013</v>
      </c>
      <c r="F2" s="33">
        <v>2014</v>
      </c>
      <c r="G2" s="33">
        <v>2015</v>
      </c>
      <c r="H2" s="33">
        <v>2016</v>
      </c>
      <c r="I2" s="33">
        <v>2017</v>
      </c>
      <c r="J2" s="33">
        <v>2018</v>
      </c>
      <c r="K2" s="33">
        <v>2019</v>
      </c>
      <c r="L2" s="33">
        <v>2020</v>
      </c>
    </row>
    <row r="3" spans="1:12" x14ac:dyDescent="0.3">
      <c r="A3" s="32" t="s">
        <v>118</v>
      </c>
      <c r="B3" s="30">
        <v>25910.62</v>
      </c>
      <c r="C3" s="31">
        <v>26702.25</v>
      </c>
      <c r="D3" s="34">
        <v>25259</v>
      </c>
      <c r="E3" s="30">
        <v>28128.32</v>
      </c>
      <c r="F3" s="30">
        <v>28917.829999999998</v>
      </c>
      <c r="G3" s="30">
        <v>31587.034000000007</v>
      </c>
      <c r="H3" s="30">
        <v>34673.145999999986</v>
      </c>
      <c r="I3" s="30">
        <v>33715.999999999993</v>
      </c>
      <c r="J3" s="30">
        <v>35617.614999999991</v>
      </c>
      <c r="K3" s="30">
        <v>35139.29</v>
      </c>
      <c r="L3" s="30">
        <v>32214.798000000003</v>
      </c>
    </row>
    <row r="4" spans="1:12" x14ac:dyDescent="0.3">
      <c r="A4" s="32" t="s">
        <v>119</v>
      </c>
      <c r="B4" s="30">
        <v>7751.920000000001</v>
      </c>
      <c r="C4" s="31">
        <v>8368.9600000000009</v>
      </c>
      <c r="D4" s="34">
        <v>8240</v>
      </c>
      <c r="E4" s="30">
        <v>7667.5549999999994</v>
      </c>
      <c r="F4" s="30">
        <v>4803.9679999999998</v>
      </c>
      <c r="G4" s="30">
        <v>5668.0770000000011</v>
      </c>
      <c r="H4" s="30">
        <v>5683.3379999999979</v>
      </c>
      <c r="I4" s="30">
        <v>7835.7500000000009</v>
      </c>
      <c r="J4" s="30">
        <v>11111.400000000001</v>
      </c>
      <c r="K4" s="30">
        <v>12034.579</v>
      </c>
      <c r="L4" s="30">
        <v>10687.487000000003</v>
      </c>
    </row>
    <row r="5" spans="1:12" x14ac:dyDescent="0.3">
      <c r="A5" s="32" t="s">
        <v>112</v>
      </c>
      <c r="B5" s="30">
        <v>970.29</v>
      </c>
      <c r="C5" s="31">
        <v>642.34500000000003</v>
      </c>
      <c r="D5" s="34">
        <v>610</v>
      </c>
      <c r="E5" s="30">
        <v>361.86999999999989</v>
      </c>
      <c r="F5" s="30">
        <v>271.83699999999999</v>
      </c>
      <c r="G5" s="30">
        <v>289.3</v>
      </c>
      <c r="H5" s="30">
        <v>399.96600000000001</v>
      </c>
      <c r="I5" s="30">
        <v>337.09299999999996</v>
      </c>
      <c r="J5" s="30">
        <v>375.64099999999996</v>
      </c>
      <c r="K5" s="30">
        <v>412.57</v>
      </c>
      <c r="L5" s="30">
        <v>578.41700000000003</v>
      </c>
    </row>
    <row r="6" spans="1:12" ht="28.8" x14ac:dyDescent="0.3">
      <c r="A6" s="35" t="s">
        <v>108</v>
      </c>
      <c r="B6" s="30">
        <v>1049.23</v>
      </c>
      <c r="C6" s="31">
        <v>999.62200000000007</v>
      </c>
      <c r="D6" s="34">
        <v>878</v>
      </c>
      <c r="E6" s="30">
        <v>863.1099999999999</v>
      </c>
      <c r="F6" s="30">
        <v>1162.625</v>
      </c>
      <c r="G6" s="30">
        <v>1179.8150000000001</v>
      </c>
      <c r="H6" s="30">
        <v>836.38099999999997</v>
      </c>
      <c r="I6" s="30">
        <v>805.88699999999994</v>
      </c>
      <c r="J6" s="30">
        <v>855.99499999999989</v>
      </c>
      <c r="K6" s="30">
        <v>825.77</v>
      </c>
      <c r="L6" s="30">
        <v>782.70999999999981</v>
      </c>
    </row>
    <row r="7" spans="1:12" ht="43.2" x14ac:dyDescent="0.3">
      <c r="A7" s="35" t="s">
        <v>116</v>
      </c>
      <c r="B7" s="30">
        <v>1455.34</v>
      </c>
      <c r="C7" s="31">
        <v>1326.0369999999998</v>
      </c>
      <c r="D7" s="34">
        <v>1285</v>
      </c>
      <c r="E7" s="30">
        <v>946.6909999999998</v>
      </c>
      <c r="F7" s="30">
        <v>865.68799999999999</v>
      </c>
      <c r="G7" s="30">
        <v>753.54459999999983</v>
      </c>
      <c r="H7" s="30">
        <v>1006.7210899999999</v>
      </c>
      <c r="I7" s="30">
        <v>1374.2599999999998</v>
      </c>
      <c r="J7" s="30">
        <v>1383.4521999999999</v>
      </c>
      <c r="K7" s="30">
        <v>1530.96064</v>
      </c>
      <c r="L7" s="30">
        <v>1769.15</v>
      </c>
    </row>
    <row r="8" spans="1:12" x14ac:dyDescent="0.3">
      <c r="A8" s="32" t="s">
        <v>115</v>
      </c>
      <c r="B8" s="30">
        <v>821.79000000000008</v>
      </c>
      <c r="C8" s="31">
        <v>987.91000000000008</v>
      </c>
      <c r="D8" s="34">
        <v>822</v>
      </c>
      <c r="E8" s="30">
        <v>90.804999999999993</v>
      </c>
      <c r="F8" s="30">
        <v>4514.7990000000009</v>
      </c>
      <c r="G8" s="30">
        <v>4640.0600000000004</v>
      </c>
      <c r="H8" s="30">
        <v>5072.8409999999994</v>
      </c>
      <c r="I8" s="30">
        <v>4579.3060000000005</v>
      </c>
      <c r="J8" s="30">
        <v>2630.8449999999998</v>
      </c>
      <c r="K8" s="30">
        <v>2060.0450000000001</v>
      </c>
      <c r="L8" s="30">
        <v>2786.33</v>
      </c>
    </row>
    <row r="9" spans="1:12" x14ac:dyDescent="0.3">
      <c r="A9" s="32" t="s">
        <v>111</v>
      </c>
      <c r="B9" s="30">
        <v>20.32</v>
      </c>
      <c r="C9" s="31">
        <v>18.369999999999997</v>
      </c>
      <c r="D9" s="34">
        <v>43</v>
      </c>
      <c r="E9" s="30"/>
      <c r="F9" s="30">
        <v>60.25</v>
      </c>
      <c r="G9" s="30">
        <v>60.25</v>
      </c>
      <c r="H9" s="30">
        <v>5.2160000000000002</v>
      </c>
      <c r="I9" s="30">
        <v>16.8</v>
      </c>
      <c r="J9" s="30">
        <v>20.350000000000001</v>
      </c>
      <c r="K9" s="30">
        <v>21.07</v>
      </c>
      <c r="L9" s="30">
        <v>25.439999999999998</v>
      </c>
    </row>
    <row r="10" spans="1:12" x14ac:dyDescent="0.3">
      <c r="A10" s="32" t="s">
        <v>114</v>
      </c>
      <c r="B10" s="30">
        <v>725.46</v>
      </c>
      <c r="C10" s="31">
        <v>1057.73</v>
      </c>
      <c r="D10" s="34">
        <v>1070</v>
      </c>
      <c r="E10" s="30">
        <v>83.471999999999994</v>
      </c>
      <c r="F10" s="30">
        <v>404.80500000000001</v>
      </c>
      <c r="G10" s="30">
        <v>119.69500000000001</v>
      </c>
      <c r="H10" s="30">
        <v>146.47499999999999</v>
      </c>
      <c r="I10" s="30">
        <v>167.33</v>
      </c>
      <c r="J10" s="30">
        <v>160.48400000000001</v>
      </c>
      <c r="K10" s="30">
        <v>52.56</v>
      </c>
      <c r="L10" s="30">
        <v>106.69</v>
      </c>
    </row>
    <row r="11" spans="1:12" ht="28.8" x14ac:dyDescent="0.3">
      <c r="A11" s="35" t="s">
        <v>120</v>
      </c>
      <c r="B11" s="30"/>
      <c r="C11" s="31">
        <v>10.045000000000002</v>
      </c>
      <c r="D11" s="34">
        <v>17.231000000000002</v>
      </c>
      <c r="E11" s="30">
        <v>9.1839000000000013</v>
      </c>
      <c r="F11" s="30">
        <v>12.66475</v>
      </c>
      <c r="G11" s="30">
        <v>9.8079999999999998</v>
      </c>
      <c r="H11" s="30">
        <v>15.531000000000001</v>
      </c>
      <c r="I11" s="30">
        <v>7.0290000000000008</v>
      </c>
      <c r="J11" s="30">
        <v>8.7560000000000002</v>
      </c>
      <c r="K11" s="30">
        <v>6.7839999999999998</v>
      </c>
      <c r="L11" s="30">
        <v>3.6322000000000001</v>
      </c>
    </row>
    <row r="12" spans="1:12" ht="57.6" x14ac:dyDescent="0.3">
      <c r="A12" s="35" t="s">
        <v>109</v>
      </c>
      <c r="B12" s="30">
        <v>323.26500000000004</v>
      </c>
      <c r="C12" s="31">
        <v>257.995</v>
      </c>
      <c r="D12" s="34">
        <v>131.46</v>
      </c>
      <c r="E12" s="30">
        <v>77.578999999999979</v>
      </c>
      <c r="F12" s="30">
        <v>49.194000000000003</v>
      </c>
      <c r="G12" s="30">
        <v>39.1875</v>
      </c>
      <c r="H12" s="30">
        <v>40.715000000000003</v>
      </c>
      <c r="I12" s="30">
        <v>121.71300000000002</v>
      </c>
      <c r="J12" s="30">
        <v>109.864</v>
      </c>
      <c r="K12" s="30">
        <v>37.425640000000001</v>
      </c>
      <c r="L12" s="30">
        <v>65.800000000000011</v>
      </c>
    </row>
    <row r="13" spans="1:12" x14ac:dyDescent="0.3">
      <c r="A13" s="32" t="s">
        <v>110</v>
      </c>
      <c r="B13" s="30">
        <v>26.495000000000001</v>
      </c>
      <c r="C13" s="31">
        <v>61.912999999999997</v>
      </c>
      <c r="D13" s="34">
        <v>61.399000000000001</v>
      </c>
      <c r="E13" s="30">
        <v>44.915000000000006</v>
      </c>
      <c r="F13" s="30">
        <v>47.326999999999998</v>
      </c>
      <c r="G13" s="30">
        <v>54.286000000000001</v>
      </c>
      <c r="H13" s="30">
        <v>50.007999999999996</v>
      </c>
      <c r="I13" s="30">
        <v>30.768800000000002</v>
      </c>
      <c r="J13" s="30">
        <v>22.044</v>
      </c>
      <c r="K13" s="30">
        <v>21.157</v>
      </c>
      <c r="L13" s="30">
        <v>27.983000000000001</v>
      </c>
    </row>
    <row r="14" spans="1:12" x14ac:dyDescent="0.3">
      <c r="A14" s="32" t="s">
        <v>36</v>
      </c>
      <c r="B14" s="30">
        <v>96.14</v>
      </c>
      <c r="C14" s="31">
        <v>122.19</v>
      </c>
      <c r="D14" s="34">
        <v>200</v>
      </c>
      <c r="E14" s="30">
        <v>1547.5119999999999</v>
      </c>
      <c r="F14" s="30">
        <v>258.77700000000004</v>
      </c>
      <c r="G14" s="30">
        <v>135.62100000000001</v>
      </c>
      <c r="H14" s="30">
        <v>469.20399999999995</v>
      </c>
      <c r="I14" s="30">
        <v>159.35899999999998</v>
      </c>
      <c r="J14" s="30">
        <v>238.12799999999999</v>
      </c>
      <c r="K14" s="30">
        <v>219.89599999999999</v>
      </c>
      <c r="L14" s="30">
        <v>182.00700000000001</v>
      </c>
    </row>
    <row r="15" spans="1:12" ht="43.2" x14ac:dyDescent="0.3">
      <c r="A15" s="35" t="s">
        <v>117</v>
      </c>
      <c r="B15" s="30"/>
      <c r="C15" s="30"/>
      <c r="D15" s="30"/>
      <c r="E15" s="30">
        <v>2.04</v>
      </c>
      <c r="F15" s="30">
        <v>2.0430000000000001</v>
      </c>
      <c r="G15" s="30">
        <v>2.1</v>
      </c>
      <c r="H15" s="30">
        <v>3.0420000000000003</v>
      </c>
      <c r="I15" s="30">
        <v>1.6300000000000001</v>
      </c>
      <c r="J15" s="30">
        <v>2.2590000000000003</v>
      </c>
      <c r="K15" s="30">
        <v>0.85</v>
      </c>
      <c r="L15" s="30">
        <v>5.827</v>
      </c>
    </row>
    <row r="16" spans="1:12" x14ac:dyDescent="0.3">
      <c r="A16" s="32" t="s">
        <v>113</v>
      </c>
      <c r="B16" s="30"/>
      <c r="C16" s="30"/>
      <c r="D16" s="30"/>
      <c r="E16" s="30">
        <v>7.8E-2</v>
      </c>
      <c r="F16" s="30">
        <v>39.75</v>
      </c>
      <c r="G16" s="30">
        <v>43.14</v>
      </c>
      <c r="H16" s="30">
        <v>65.61099999999999</v>
      </c>
      <c r="I16" s="30">
        <v>61.936999999999998</v>
      </c>
      <c r="J16" s="30">
        <v>83.373000000000005</v>
      </c>
      <c r="K16" s="30">
        <v>130.54</v>
      </c>
      <c r="L16" s="30">
        <v>53.755000000000003</v>
      </c>
    </row>
    <row r="17" spans="1:12" x14ac:dyDescent="0.3">
      <c r="A17" s="36" t="s">
        <v>34</v>
      </c>
      <c r="B17" s="37">
        <f>SUM(B3:B16)</f>
        <v>39150.870000000003</v>
      </c>
      <c r="C17" s="37">
        <f t="shared" ref="C17:H17" si="0">SUM(C3:C16)</f>
        <v>40555.367000000013</v>
      </c>
      <c r="D17" s="37">
        <f t="shared" si="0"/>
        <v>38617.089999999997</v>
      </c>
      <c r="E17" s="37">
        <f>SUM(E3:E16)</f>
        <v>39823.130900000011</v>
      </c>
      <c r="F17" s="37">
        <f t="shared" si="0"/>
        <v>41411.55775</v>
      </c>
      <c r="G17" s="37">
        <f t="shared" si="0"/>
        <v>44581.918100000003</v>
      </c>
      <c r="H17" s="37">
        <f t="shared" si="0"/>
        <v>48468.195089999979</v>
      </c>
      <c r="I17" s="37">
        <f>SUM(I3:I16)</f>
        <v>49214.862800000003</v>
      </c>
      <c r="J17" s="37">
        <f>SUM(J3:J16)</f>
        <v>52620.206199999993</v>
      </c>
      <c r="K17" s="37">
        <f>SUM(K3:K16)</f>
        <v>52493.497279999989</v>
      </c>
      <c r="L17" s="37">
        <f>SUM(L3:L16)</f>
        <v>49290.026200000008</v>
      </c>
    </row>
  </sheetData>
  <mergeCells count="1">
    <mergeCell ref="A1:L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topLeftCell="K1" workbookViewId="0">
      <selection activeCell="U22" sqref="U22"/>
    </sheetView>
  </sheetViews>
  <sheetFormatPr baseColWidth="10" defaultRowHeight="14.4" x14ac:dyDescent="0.3"/>
  <cols>
    <col min="1" max="1" width="39.44140625" customWidth="1"/>
    <col min="2" max="2" width="13.109375" bestFit="1" customWidth="1"/>
    <col min="4" max="4" width="13.109375" bestFit="1" customWidth="1"/>
  </cols>
  <sheetData>
    <row r="1" spans="1:13" x14ac:dyDescent="0.3">
      <c r="B1" s="88">
        <v>2010</v>
      </c>
      <c r="C1" s="88">
        <v>2011</v>
      </c>
      <c r="D1" s="88">
        <v>2012</v>
      </c>
      <c r="E1" s="88">
        <v>2013</v>
      </c>
      <c r="F1" s="88">
        <v>2014</v>
      </c>
      <c r="G1" s="88">
        <v>2015</v>
      </c>
      <c r="H1" s="88">
        <v>2016</v>
      </c>
      <c r="I1" s="88">
        <v>2017</v>
      </c>
      <c r="J1" s="88">
        <v>2018</v>
      </c>
      <c r="K1" s="88">
        <v>2019</v>
      </c>
      <c r="L1" s="780">
        <v>2020</v>
      </c>
      <c r="M1" s="778">
        <v>2021</v>
      </c>
    </row>
    <row r="2" spans="1:13" x14ac:dyDescent="0.3">
      <c r="A2" s="89" t="s">
        <v>37</v>
      </c>
      <c r="B2" s="52">
        <v>23165.46</v>
      </c>
      <c r="C2" s="51">
        <v>23231.25</v>
      </c>
      <c r="D2" s="52">
        <v>23821.77</v>
      </c>
      <c r="E2" s="58">
        <v>20470</v>
      </c>
      <c r="F2" s="50">
        <v>16668.157999999999</v>
      </c>
      <c r="G2" s="52">
        <v>17676.047999999999</v>
      </c>
      <c r="H2" s="52">
        <v>17777.82</v>
      </c>
      <c r="I2" s="49">
        <v>18197.259999999998</v>
      </c>
      <c r="J2" s="52">
        <v>18939.429</v>
      </c>
      <c r="K2" s="50">
        <v>20549.075999999997</v>
      </c>
      <c r="L2" s="52">
        <v>20131.969000000001</v>
      </c>
      <c r="M2" s="45">
        <v>20490.534999999996</v>
      </c>
    </row>
    <row r="3" spans="1:13" x14ac:dyDescent="0.3">
      <c r="A3" s="89" t="s">
        <v>38</v>
      </c>
      <c r="B3" s="52">
        <v>5223</v>
      </c>
      <c r="C3" s="49">
        <v>5435</v>
      </c>
      <c r="D3" s="52">
        <v>5587</v>
      </c>
      <c r="E3" s="48">
        <v>5797</v>
      </c>
      <c r="F3" s="47">
        <v>6287</v>
      </c>
      <c r="G3" s="52">
        <v>6400</v>
      </c>
      <c r="H3" s="52">
        <v>6906</v>
      </c>
      <c r="I3" s="46">
        <v>6994</v>
      </c>
      <c r="J3" s="52">
        <v>7037</v>
      </c>
      <c r="K3" s="47">
        <v>7211</v>
      </c>
      <c r="L3" s="52">
        <v>7336</v>
      </c>
      <c r="M3" s="781">
        <v>7522</v>
      </c>
    </row>
    <row r="4" spans="1:13" x14ac:dyDescent="0.3">
      <c r="A4" s="89" t="s">
        <v>39</v>
      </c>
      <c r="B4" s="52">
        <v>730</v>
      </c>
      <c r="C4" s="49">
        <v>730</v>
      </c>
      <c r="D4" s="52">
        <v>731</v>
      </c>
      <c r="E4" s="48">
        <v>731</v>
      </c>
      <c r="F4" s="50">
        <v>731</v>
      </c>
      <c r="G4" s="52">
        <v>731</v>
      </c>
      <c r="H4" s="52">
        <v>731</v>
      </c>
      <c r="I4" s="49">
        <v>731</v>
      </c>
      <c r="J4" s="52">
        <v>731</v>
      </c>
      <c r="K4" s="45">
        <v>731</v>
      </c>
      <c r="L4" s="52">
        <v>731</v>
      </c>
      <c r="M4" s="45">
        <v>731</v>
      </c>
    </row>
    <row r="5" spans="1:13" ht="28.8" x14ac:dyDescent="0.3">
      <c r="A5" s="90" t="s">
        <v>40</v>
      </c>
      <c r="B5" s="52">
        <v>1347095</v>
      </c>
      <c r="C5" s="51">
        <v>1346293</v>
      </c>
      <c r="D5" s="52">
        <v>1349467</v>
      </c>
      <c r="E5" s="58">
        <v>1347150</v>
      </c>
      <c r="F5" s="50">
        <v>1325385</v>
      </c>
      <c r="G5" s="52">
        <v>1317847</v>
      </c>
      <c r="H5" s="52">
        <v>1308563</v>
      </c>
      <c r="I5" s="49">
        <v>1308750</v>
      </c>
      <c r="J5" s="52">
        <v>1308728</v>
      </c>
      <c r="K5" s="50">
        <v>1319291</v>
      </c>
      <c r="L5" s="52">
        <v>1329391</v>
      </c>
      <c r="M5" s="45">
        <v>1326261</v>
      </c>
    </row>
    <row r="6" spans="1:13" x14ac:dyDescent="0.3">
      <c r="A6" s="89" t="s">
        <v>41</v>
      </c>
      <c r="B6" s="52">
        <v>1347071</v>
      </c>
      <c r="C6" s="51">
        <v>1346264</v>
      </c>
      <c r="D6" s="52">
        <v>1349467</v>
      </c>
      <c r="E6" s="58">
        <v>1347150</v>
      </c>
      <c r="F6" s="50">
        <v>1325385</v>
      </c>
      <c r="G6" s="52">
        <v>1317847</v>
      </c>
      <c r="H6" s="52">
        <v>1308563</v>
      </c>
      <c r="I6" s="44"/>
      <c r="J6" s="44"/>
      <c r="K6" s="44"/>
      <c r="L6" s="44"/>
      <c r="M6" s="44"/>
    </row>
    <row r="7" spans="1:13" x14ac:dyDescent="0.3">
      <c r="A7" s="89" t="s">
        <v>42</v>
      </c>
      <c r="B7" s="52">
        <v>99.998218388458127</v>
      </c>
      <c r="C7" s="43">
        <v>0.99997845936954288</v>
      </c>
      <c r="D7" s="42">
        <v>1</v>
      </c>
      <c r="E7" s="41">
        <v>1</v>
      </c>
      <c r="F7" s="40">
        <v>1</v>
      </c>
      <c r="G7" s="42">
        <v>1</v>
      </c>
      <c r="H7" s="42">
        <v>1</v>
      </c>
      <c r="I7" s="72">
        <v>1</v>
      </c>
      <c r="J7" s="42">
        <v>0.99998319006685765</v>
      </c>
      <c r="K7" s="73">
        <v>1.0080542502387775</v>
      </c>
      <c r="L7" s="42">
        <v>1</v>
      </c>
      <c r="M7" s="782">
        <v>0.99764553844579962</v>
      </c>
    </row>
    <row r="8" spans="1:13" x14ac:dyDescent="0.3">
      <c r="A8" s="89" t="s">
        <v>43</v>
      </c>
      <c r="B8" s="52">
        <v>17.196910927486375</v>
      </c>
      <c r="C8" s="74">
        <v>17.256087958973872</v>
      </c>
      <c r="D8" s="52">
        <v>17.652725112952002</v>
      </c>
      <c r="E8" s="75">
        <v>15.2</v>
      </c>
      <c r="F8" s="76">
        <v>12.576087702818427</v>
      </c>
      <c r="G8" s="52">
        <v>13.412822581073524</v>
      </c>
      <c r="H8" s="52">
        <v>13.585757812195515</v>
      </c>
      <c r="I8" s="77">
        <v>13.904305635148042</v>
      </c>
      <c r="J8" s="52">
        <v>14.471631232769528</v>
      </c>
      <c r="K8" s="76">
        <v>15.575847936505287</v>
      </c>
      <c r="L8" s="52">
        <v>15.143753041806361</v>
      </c>
      <c r="M8" s="783">
        <v>15.449851122818206</v>
      </c>
    </row>
    <row r="9" spans="1:13" x14ac:dyDescent="0.3">
      <c r="A9" s="91" t="s">
        <v>121</v>
      </c>
      <c r="B9" s="44"/>
      <c r="C9" s="78">
        <v>0.65800000000000003</v>
      </c>
      <c r="D9" s="42">
        <v>0.67468668484956595</v>
      </c>
      <c r="E9" s="79">
        <f>'[1]Datos vidrio'!$X$59</f>
        <v>0.57975693824894714</v>
      </c>
      <c r="F9" s="42">
        <v>0.5032519647714887</v>
      </c>
      <c r="G9" s="42">
        <v>0.5202</v>
      </c>
      <c r="H9" s="42">
        <v>0.50109999999999999</v>
      </c>
      <c r="I9" s="44"/>
      <c r="J9" s="52"/>
      <c r="K9" s="44"/>
      <c r="L9" s="52"/>
      <c r="M9" s="44"/>
    </row>
    <row r="10" spans="1:13" x14ac:dyDescent="0.3">
      <c r="A10" s="90" t="s">
        <v>44</v>
      </c>
      <c r="B10" s="80">
        <v>257.91135362818306</v>
      </c>
      <c r="C10" s="51">
        <v>247.70266789328426</v>
      </c>
      <c r="D10" s="52">
        <v>241.53696080186145</v>
      </c>
      <c r="E10" s="58">
        <v>232</v>
      </c>
      <c r="F10" s="81">
        <v>210</v>
      </c>
      <c r="G10" s="52">
        <v>205.91359374999999</v>
      </c>
      <c r="H10" s="52">
        <v>189</v>
      </c>
      <c r="I10" s="82">
        <v>187.124678295682</v>
      </c>
      <c r="J10" s="52">
        <v>185.97811567429304</v>
      </c>
      <c r="K10" s="83">
        <v>182.95534599916795</v>
      </c>
      <c r="L10" s="52">
        <v>181.21469465648855</v>
      </c>
      <c r="M10" s="784">
        <v>176.31760170167507</v>
      </c>
    </row>
    <row r="11" spans="1:13" ht="28.8" x14ac:dyDescent="0.3">
      <c r="A11" s="90" t="s">
        <v>45</v>
      </c>
      <c r="B11" s="80">
        <v>15669</v>
      </c>
      <c r="C11" s="84">
        <v>16305</v>
      </c>
      <c r="D11" s="52">
        <v>16761</v>
      </c>
      <c r="E11" s="58">
        <f>E3*3</f>
        <v>17391</v>
      </c>
      <c r="F11" s="85">
        <v>18861</v>
      </c>
      <c r="G11" s="52">
        <v>19200</v>
      </c>
      <c r="H11" s="52">
        <v>20718</v>
      </c>
      <c r="I11" s="86">
        <v>20371</v>
      </c>
      <c r="J11" s="52">
        <v>20371</v>
      </c>
      <c r="K11" s="87">
        <v>19930.550000000003</v>
      </c>
      <c r="L11" s="52">
        <v>20310.079999999998</v>
      </c>
      <c r="M11" s="87">
        <v>20801.38</v>
      </c>
    </row>
    <row r="14" spans="1:13" ht="49.5" customHeight="1" x14ac:dyDescent="0.3">
      <c r="A14" s="1020" t="s">
        <v>46</v>
      </c>
      <c r="B14" s="1020"/>
      <c r="C14" s="1020"/>
      <c r="D14" s="1020"/>
      <c r="E14" s="1020"/>
      <c r="F14" s="1020"/>
      <c r="G14" s="1020"/>
    </row>
    <row r="15" spans="1:13" x14ac:dyDescent="0.3">
      <c r="A15" s="1" t="s">
        <v>47</v>
      </c>
    </row>
    <row r="17" spans="1:21" x14ac:dyDescent="0.3">
      <c r="A17" s="71" t="s">
        <v>858</v>
      </c>
      <c r="B17" s="71"/>
      <c r="C17" s="71"/>
      <c r="D17" s="71"/>
      <c r="E17" s="71"/>
      <c r="F17" s="71"/>
      <c r="G17" s="92"/>
      <c r="H17" s="93"/>
      <c r="I17" s="94"/>
      <c r="J17" s="94"/>
      <c r="K17" s="94"/>
      <c r="L17" s="94"/>
      <c r="M17" s="94"/>
      <c r="N17" s="94"/>
      <c r="O17" s="94"/>
      <c r="P17" s="94"/>
      <c r="Q17" s="94"/>
      <c r="R17" s="94"/>
      <c r="S17" s="94"/>
      <c r="T17" s="94"/>
    </row>
    <row r="18" spans="1:21" x14ac:dyDescent="0.3">
      <c r="A18" s="95"/>
      <c r="B18" s="95"/>
      <c r="C18" s="95"/>
      <c r="D18" s="95"/>
      <c r="E18" s="95"/>
      <c r="F18" s="92"/>
      <c r="G18" s="92"/>
      <c r="H18" s="93"/>
      <c r="I18" s="94"/>
      <c r="J18" s="94"/>
      <c r="K18" s="94"/>
      <c r="L18" s="94"/>
      <c r="M18" s="94"/>
      <c r="N18" s="94"/>
      <c r="O18" s="94"/>
      <c r="P18" s="94"/>
      <c r="Q18" s="94"/>
      <c r="R18" s="94"/>
      <c r="S18" s="94"/>
      <c r="T18" s="94"/>
    </row>
    <row r="19" spans="1:21" x14ac:dyDescent="0.3">
      <c r="A19" s="95"/>
      <c r="B19" s="65">
        <v>2002</v>
      </c>
      <c r="C19" s="65">
        <v>2003</v>
      </c>
      <c r="D19" s="65">
        <v>2004</v>
      </c>
      <c r="E19" s="65">
        <v>2005</v>
      </c>
      <c r="F19" s="65">
        <v>2006</v>
      </c>
      <c r="G19" s="65">
        <v>2007</v>
      </c>
      <c r="H19" s="65">
        <v>2008</v>
      </c>
      <c r="I19" s="65">
        <v>2009</v>
      </c>
      <c r="J19" s="65">
        <v>2010</v>
      </c>
      <c r="K19" s="65">
        <v>2011</v>
      </c>
      <c r="L19" s="65">
        <v>2012</v>
      </c>
      <c r="M19" s="65">
        <v>2013</v>
      </c>
      <c r="N19" s="65">
        <v>2014</v>
      </c>
      <c r="O19" s="65">
        <v>2015</v>
      </c>
      <c r="P19" s="65">
        <v>2016</v>
      </c>
      <c r="Q19" s="65">
        <v>2017</v>
      </c>
      <c r="R19" s="65">
        <v>2018</v>
      </c>
      <c r="S19" s="65">
        <v>2019</v>
      </c>
      <c r="T19" s="65">
        <v>2020</v>
      </c>
      <c r="U19" s="766">
        <v>2021</v>
      </c>
    </row>
    <row r="20" spans="1:21" x14ac:dyDescent="0.3">
      <c r="A20" s="96" t="s">
        <v>129</v>
      </c>
      <c r="B20" s="100">
        <v>12165</v>
      </c>
      <c r="C20" s="100">
        <v>14120</v>
      </c>
      <c r="D20" s="100">
        <v>15202</v>
      </c>
      <c r="E20" s="100">
        <v>16556</v>
      </c>
      <c r="F20" s="100">
        <v>18164</v>
      </c>
      <c r="G20" s="100">
        <v>21060</v>
      </c>
      <c r="H20" s="100">
        <v>22435</v>
      </c>
      <c r="I20" s="100">
        <v>22638</v>
      </c>
      <c r="J20" s="100">
        <v>23165.46</v>
      </c>
      <c r="K20" s="100">
        <v>23231</v>
      </c>
      <c r="L20" s="100">
        <v>23822</v>
      </c>
      <c r="M20" s="100">
        <v>20470</v>
      </c>
      <c r="N20" s="101">
        <v>16668.157999999999</v>
      </c>
      <c r="O20" s="100">
        <v>17676.047999999999</v>
      </c>
      <c r="P20" s="100">
        <v>17777.82</v>
      </c>
      <c r="Q20" s="100">
        <v>18197</v>
      </c>
      <c r="R20" s="100">
        <v>18939.429</v>
      </c>
      <c r="S20" s="102">
        <v>20549.075999999997</v>
      </c>
      <c r="T20" s="767">
        <v>20131.969000000001</v>
      </c>
      <c r="U20" s="769">
        <v>20491</v>
      </c>
    </row>
    <row r="21" spans="1:21" ht="26.4" x14ac:dyDescent="0.3">
      <c r="A21" s="96" t="s">
        <v>128</v>
      </c>
      <c r="B21" s="97">
        <v>9.9984630393848217</v>
      </c>
      <c r="C21" s="97">
        <v>11.486389198238646</v>
      </c>
      <c r="D21" s="97">
        <v>12.171463754226425</v>
      </c>
      <c r="E21" s="97">
        <v>13.046215722754519</v>
      </c>
      <c r="F21" s="97">
        <v>14.215713513145465</v>
      </c>
      <c r="G21" s="97">
        <v>16.241666120393472</v>
      </c>
      <c r="H21" s="97">
        <v>16.908008675952569</v>
      </c>
      <c r="I21" s="97">
        <v>16.825659911776402</v>
      </c>
      <c r="J21" s="97">
        <v>17.196910927486375</v>
      </c>
      <c r="K21" s="97">
        <v>17.256087958973872</v>
      </c>
      <c r="L21" s="97">
        <v>17.649999999999999</v>
      </c>
      <c r="M21" s="97">
        <v>15.19</v>
      </c>
      <c r="N21" s="97">
        <v>12.576087702818427</v>
      </c>
      <c r="O21" s="98">
        <v>13.412822581073524</v>
      </c>
      <c r="P21" s="98">
        <v>13.585757812195515</v>
      </c>
      <c r="Q21" s="98">
        <v>13.9</v>
      </c>
      <c r="R21" s="98">
        <v>14.471631232769528</v>
      </c>
      <c r="S21" s="99">
        <v>15.575847936505287</v>
      </c>
      <c r="T21" s="768">
        <v>15.143753041806361</v>
      </c>
      <c r="U21" s="770">
        <v>15.45</v>
      </c>
    </row>
    <row r="22" spans="1:21" x14ac:dyDescent="0.3">
      <c r="A22" s="96" t="s">
        <v>48</v>
      </c>
      <c r="B22" s="100">
        <v>1216687</v>
      </c>
      <c r="C22" s="100">
        <v>1229281</v>
      </c>
      <c r="D22" s="100">
        <v>1248987</v>
      </c>
      <c r="E22" s="100">
        <v>1269027</v>
      </c>
      <c r="F22" s="100">
        <v>1277741</v>
      </c>
      <c r="G22" s="100">
        <v>1296665</v>
      </c>
      <c r="H22" s="100">
        <v>1326886</v>
      </c>
      <c r="I22" s="100">
        <v>1345445</v>
      </c>
      <c r="J22" s="100">
        <v>1347071</v>
      </c>
      <c r="K22" s="100">
        <v>1346264</v>
      </c>
      <c r="L22" s="100">
        <v>1349467</v>
      </c>
      <c r="M22" s="100">
        <v>1347150</v>
      </c>
      <c r="N22" s="101">
        <v>1325385</v>
      </c>
      <c r="O22" s="100">
        <v>1317847</v>
      </c>
      <c r="P22" s="100">
        <v>1308563</v>
      </c>
      <c r="Q22" s="100">
        <v>1308750</v>
      </c>
      <c r="R22" s="100">
        <v>1308728</v>
      </c>
      <c r="S22" s="102">
        <v>1319291</v>
      </c>
      <c r="T22" s="767">
        <v>1329391</v>
      </c>
      <c r="U22" s="769">
        <v>1326261</v>
      </c>
    </row>
  </sheetData>
  <mergeCells count="1">
    <mergeCell ref="A14:G1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election activeCell="A14" sqref="A14:H16"/>
    </sheetView>
  </sheetViews>
  <sheetFormatPr baseColWidth="10" defaultRowHeight="14.4" x14ac:dyDescent="0.3"/>
  <cols>
    <col min="1" max="1" width="33.88671875" customWidth="1"/>
    <col min="2" max="2" width="12.88671875" bestFit="1" customWidth="1"/>
    <col min="6" max="6" width="13.33203125" customWidth="1"/>
    <col min="7" max="7" width="11.88671875" customWidth="1"/>
    <col min="8" max="8" width="12.6640625" customWidth="1"/>
    <col min="12" max="12" width="13.109375" bestFit="1" customWidth="1"/>
    <col min="22" max="22" width="13.109375" bestFit="1" customWidth="1"/>
  </cols>
  <sheetData>
    <row r="1" spans="1:13" ht="15" thickBot="1" x14ac:dyDescent="0.35">
      <c r="A1" s="44"/>
      <c r="B1" s="103">
        <v>2010</v>
      </c>
      <c r="C1" s="103">
        <v>2011</v>
      </c>
      <c r="D1" s="103">
        <v>2012</v>
      </c>
      <c r="E1" s="103">
        <v>2013</v>
      </c>
      <c r="F1" s="103">
        <v>2014</v>
      </c>
      <c r="G1" s="103">
        <v>2015</v>
      </c>
      <c r="H1" s="103">
        <v>2016</v>
      </c>
      <c r="I1" s="103">
        <v>2017</v>
      </c>
      <c r="J1" s="103">
        <v>2018</v>
      </c>
      <c r="K1" s="103">
        <v>2019</v>
      </c>
      <c r="L1" s="103">
        <v>2020</v>
      </c>
      <c r="M1" s="786">
        <v>2021</v>
      </c>
    </row>
    <row r="2" spans="1:13" x14ac:dyDescent="0.3">
      <c r="A2" s="104" t="s">
        <v>37</v>
      </c>
      <c r="B2" s="110">
        <v>30915</v>
      </c>
      <c r="C2" s="119">
        <v>28492</v>
      </c>
      <c r="D2" s="50">
        <v>25515.545846000008</v>
      </c>
      <c r="E2" s="50">
        <v>24146.989799000006</v>
      </c>
      <c r="F2" s="52">
        <v>22514.116999999998</v>
      </c>
      <c r="G2" s="52">
        <v>22444.845150000001</v>
      </c>
      <c r="H2" s="52">
        <v>22740.536002999997</v>
      </c>
      <c r="I2" s="168">
        <v>18197.259999999998</v>
      </c>
      <c r="J2" s="137">
        <v>18939.429</v>
      </c>
      <c r="K2" s="137">
        <v>22113.582004</v>
      </c>
      <c r="L2" s="52">
        <v>27126.023474000001</v>
      </c>
      <c r="M2" s="785">
        <v>27524.228754000003</v>
      </c>
    </row>
    <row r="3" spans="1:13" x14ac:dyDescent="0.3">
      <c r="A3" s="104" t="s">
        <v>38</v>
      </c>
      <c r="B3" s="110">
        <v>6342</v>
      </c>
      <c r="C3" s="120">
        <v>6544</v>
      </c>
      <c r="D3" s="50">
        <v>6649</v>
      </c>
      <c r="E3" s="50">
        <v>6929</v>
      </c>
      <c r="F3" s="52">
        <v>7425</v>
      </c>
      <c r="G3" s="52">
        <v>7761</v>
      </c>
      <c r="H3" s="52">
        <v>8033</v>
      </c>
      <c r="I3" s="169">
        <v>6994</v>
      </c>
      <c r="J3" s="138">
        <v>7037</v>
      </c>
      <c r="K3" s="139">
        <v>11228</v>
      </c>
      <c r="L3" s="52">
        <v>9322</v>
      </c>
      <c r="M3" s="785">
        <v>9420</v>
      </c>
    </row>
    <row r="4" spans="1:13" x14ac:dyDescent="0.3">
      <c r="A4" s="104" t="s">
        <v>39</v>
      </c>
      <c r="B4" s="110">
        <v>635</v>
      </c>
      <c r="C4" s="120">
        <v>635</v>
      </c>
      <c r="D4" s="50">
        <v>636</v>
      </c>
      <c r="E4" s="50">
        <v>637</v>
      </c>
      <c r="F4" s="52">
        <v>680</v>
      </c>
      <c r="G4" s="52">
        <v>699</v>
      </c>
      <c r="H4" s="52">
        <v>712</v>
      </c>
      <c r="I4" s="168">
        <v>731</v>
      </c>
      <c r="J4" s="139">
        <v>731</v>
      </c>
      <c r="K4" s="792">
        <v>727</v>
      </c>
      <c r="L4" s="798">
        <v>717</v>
      </c>
      <c r="M4" s="793">
        <v>718</v>
      </c>
    </row>
    <row r="5" spans="1:13" x14ac:dyDescent="0.3">
      <c r="A5" s="104" t="s">
        <v>49</v>
      </c>
      <c r="B5" s="110">
        <v>1347095</v>
      </c>
      <c r="C5" s="116">
        <v>1346293</v>
      </c>
      <c r="D5" s="105">
        <v>1349467</v>
      </c>
      <c r="E5" s="105">
        <v>1347150</v>
      </c>
      <c r="F5" s="52">
        <v>1325385</v>
      </c>
      <c r="G5" s="52">
        <v>1317847</v>
      </c>
      <c r="H5" s="52">
        <v>1308563</v>
      </c>
      <c r="I5" s="168">
        <v>1308750</v>
      </c>
      <c r="J5" s="787">
        <v>1308728</v>
      </c>
      <c r="K5" s="204">
        <v>1318821</v>
      </c>
      <c r="L5" s="52">
        <v>1328686</v>
      </c>
      <c r="M5" s="794">
        <v>1325657</v>
      </c>
    </row>
    <row r="6" spans="1:13" ht="16.2" x14ac:dyDescent="0.3">
      <c r="A6" s="104" t="s">
        <v>50</v>
      </c>
      <c r="B6" s="110">
        <v>1330793</v>
      </c>
      <c r="C6" s="120">
        <v>1330138</v>
      </c>
      <c r="D6" s="50">
        <v>1333215</v>
      </c>
      <c r="E6" s="50">
        <v>1331394</v>
      </c>
      <c r="F6" s="52">
        <v>1318438</v>
      </c>
      <c r="G6" s="52">
        <v>1314172</v>
      </c>
      <c r="H6" s="52">
        <v>1307101</v>
      </c>
      <c r="I6" s="170">
        <v>1</v>
      </c>
      <c r="J6" s="788">
        <v>0.99998319006685765</v>
      </c>
      <c r="K6" s="200">
        <v>0.68713967814156374</v>
      </c>
      <c r="L6" s="134">
        <v>1</v>
      </c>
      <c r="M6" s="795">
        <v>0.99954458436159999</v>
      </c>
    </row>
    <row r="7" spans="1:13" x14ac:dyDescent="0.3">
      <c r="A7" s="104" t="s">
        <v>42</v>
      </c>
      <c r="B7" s="112">
        <v>0.98789840360182468</v>
      </c>
      <c r="C7" s="121">
        <v>0.97200015152719355</v>
      </c>
      <c r="D7" s="126">
        <v>0.98795672661873168</v>
      </c>
      <c r="E7" s="126">
        <v>0.98830419775080725</v>
      </c>
      <c r="F7" s="42">
        <v>0.99475850413276146</v>
      </c>
      <c r="G7" s="42">
        <v>0.99721136065112259</v>
      </c>
      <c r="H7" s="42">
        <v>0.99888274389540277</v>
      </c>
      <c r="K7" s="44"/>
      <c r="L7" s="799"/>
    </row>
    <row r="8" spans="1:13" x14ac:dyDescent="0.3">
      <c r="A8" s="104" t="s">
        <v>51</v>
      </c>
      <c r="B8" s="110">
        <v>23.228631349879358</v>
      </c>
      <c r="C8" s="122">
        <v>21.420681233075062</v>
      </c>
      <c r="D8" s="127">
        <v>19.138357913764853</v>
      </c>
      <c r="E8" s="127">
        <v>18.136622066045067</v>
      </c>
      <c r="F8" s="133">
        <v>0.17080000000000001</v>
      </c>
      <c r="G8" s="131">
        <v>17.079077282121368</v>
      </c>
      <c r="H8" s="131">
        <v>17.397688474723836</v>
      </c>
      <c r="I8" s="136">
        <v>13.9</v>
      </c>
      <c r="J8" s="789">
        <v>14.471631232769528</v>
      </c>
      <c r="K8" s="196">
        <v>16.767690235445144</v>
      </c>
      <c r="L8" s="52">
        <v>20.415676445751672</v>
      </c>
      <c r="M8" s="796">
        <v>20.762707664199716</v>
      </c>
    </row>
    <row r="9" spans="1:13" x14ac:dyDescent="0.3">
      <c r="A9" s="104" t="s">
        <v>52</v>
      </c>
      <c r="B9" s="113">
        <v>0.26200000000000001</v>
      </c>
      <c r="C9" s="114">
        <v>0.24160000000000001</v>
      </c>
      <c r="D9" s="129">
        <v>0.216</v>
      </c>
      <c r="E9" s="130">
        <v>0.2046</v>
      </c>
      <c r="F9" s="42">
        <v>0.19400000000000001</v>
      </c>
      <c r="G9" s="134">
        <v>0.19</v>
      </c>
      <c r="H9" s="42">
        <v>0.19800000000000001</v>
      </c>
      <c r="K9" s="44"/>
      <c r="L9" s="80"/>
      <c r="M9" s="44"/>
    </row>
    <row r="10" spans="1:13" ht="27" x14ac:dyDescent="0.3">
      <c r="A10" s="106" t="s">
        <v>53</v>
      </c>
      <c r="B10" s="110">
        <v>209.83806370230212</v>
      </c>
      <c r="C10" s="125">
        <v>199.9689792176039</v>
      </c>
      <c r="D10" s="128">
        <v>200.51361106933373</v>
      </c>
      <c r="E10" s="128">
        <v>192.14807331505267</v>
      </c>
      <c r="F10" s="52">
        <v>177.56740740740742</v>
      </c>
      <c r="G10" s="52">
        <v>169.33024094833141</v>
      </c>
      <c r="H10" s="52">
        <v>162.71641976845513</v>
      </c>
      <c r="I10" s="171">
        <v>187.124678295682</v>
      </c>
      <c r="J10" s="790">
        <v>185.97811567429304</v>
      </c>
      <c r="K10" s="45">
        <v>117.45822942643392</v>
      </c>
      <c r="L10" s="52">
        <v>142.53228920832439</v>
      </c>
      <c r="M10" s="797">
        <v>140.72791932059448</v>
      </c>
    </row>
    <row r="11" spans="1:13" x14ac:dyDescent="0.3">
      <c r="A11" s="104" t="s">
        <v>54</v>
      </c>
      <c r="B11" s="111">
        <v>15350</v>
      </c>
      <c r="C11" s="120">
        <v>15803.4</v>
      </c>
      <c r="D11" s="50">
        <v>15886.9</v>
      </c>
      <c r="E11" s="50">
        <v>16434.3</v>
      </c>
      <c r="F11" s="52">
        <v>17418.5</v>
      </c>
      <c r="G11" s="52">
        <v>18066.099999999999</v>
      </c>
      <c r="H11" s="52">
        <v>18433.95</v>
      </c>
      <c r="I11" s="172">
        <v>20371</v>
      </c>
      <c r="J11" s="791">
        <v>20371</v>
      </c>
      <c r="K11" s="45">
        <v>19284.04</v>
      </c>
      <c r="L11" s="52">
        <v>19863.96</v>
      </c>
      <c r="M11" s="794">
        <v>20048.560000000001</v>
      </c>
    </row>
    <row r="12" spans="1:13" x14ac:dyDescent="0.3">
      <c r="A12" s="107"/>
      <c r="B12" s="108"/>
      <c r="C12" s="109"/>
      <c r="D12" s="109"/>
      <c r="E12" s="109"/>
      <c r="F12" s="109"/>
      <c r="G12" s="109"/>
      <c r="H12" s="109"/>
      <c r="I12" s="109"/>
      <c r="J12" s="109"/>
      <c r="K12" s="109"/>
      <c r="L12" s="109"/>
    </row>
    <row r="13" spans="1:13" x14ac:dyDescent="0.3">
      <c r="A13" s="3"/>
      <c r="B13" s="4"/>
    </row>
    <row r="14" spans="1:13" ht="15" customHeight="1" x14ac:dyDescent="0.3">
      <c r="A14" s="1020" t="s">
        <v>46</v>
      </c>
      <c r="B14" s="1020"/>
      <c r="C14" s="1020"/>
      <c r="D14" s="1020"/>
      <c r="E14" s="1020"/>
      <c r="F14" s="1020"/>
      <c r="G14" s="1020"/>
      <c r="H14" s="1020"/>
    </row>
    <row r="15" spans="1:13" x14ac:dyDescent="0.3">
      <c r="A15" s="1020"/>
      <c r="B15" s="1020"/>
      <c r="C15" s="1020"/>
      <c r="D15" s="1020"/>
      <c r="E15" s="1020"/>
      <c r="F15" s="1020"/>
      <c r="G15" s="1020"/>
      <c r="H15" s="1020"/>
    </row>
    <row r="16" spans="1:13" x14ac:dyDescent="0.3">
      <c r="A16" s="1020"/>
      <c r="B16" s="1020"/>
      <c r="C16" s="1020"/>
      <c r="D16" s="1020"/>
      <c r="E16" s="1020"/>
      <c r="F16" s="1020"/>
      <c r="G16" s="1020"/>
      <c r="H16" s="1020"/>
    </row>
    <row r="18" spans="1:22" x14ac:dyDescent="0.3">
      <c r="A18" s="5" t="s">
        <v>55</v>
      </c>
    </row>
    <row r="21" spans="1:22" x14ac:dyDescent="0.3">
      <c r="A21" s="71" t="s">
        <v>857</v>
      </c>
      <c r="B21" s="71"/>
      <c r="C21" s="71"/>
      <c r="D21" s="71"/>
      <c r="E21" s="95"/>
      <c r="F21" s="140"/>
      <c r="G21" s="92"/>
      <c r="H21" s="93"/>
      <c r="I21" s="94"/>
      <c r="J21" s="94"/>
      <c r="K21" s="94"/>
      <c r="L21" s="94"/>
      <c r="M21" s="94"/>
      <c r="N21" s="94"/>
      <c r="O21" s="94"/>
      <c r="P21" s="94"/>
      <c r="Q21" s="94"/>
      <c r="R21" s="94"/>
      <c r="S21" s="94"/>
      <c r="T21" s="94"/>
      <c r="U21" s="94"/>
    </row>
    <row r="22" spans="1:22" x14ac:dyDescent="0.3">
      <c r="A22" s="146"/>
      <c r="B22" s="147">
        <v>2001</v>
      </c>
      <c r="C22" s="147">
        <v>2002</v>
      </c>
      <c r="D22" s="147">
        <v>2003</v>
      </c>
      <c r="E22" s="147">
        <v>2004</v>
      </c>
      <c r="F22" s="147">
        <v>2005</v>
      </c>
      <c r="G22" s="147">
        <v>2006</v>
      </c>
      <c r="H22" s="147">
        <v>2007</v>
      </c>
      <c r="I22" s="147">
        <v>2008</v>
      </c>
      <c r="J22" s="147">
        <v>2009</v>
      </c>
      <c r="K22" s="147">
        <v>2010</v>
      </c>
      <c r="L22" s="147">
        <v>2011</v>
      </c>
      <c r="M22" s="147">
        <v>2012</v>
      </c>
      <c r="N22" s="147">
        <v>2013</v>
      </c>
      <c r="O22" s="147">
        <v>2014</v>
      </c>
      <c r="P22" s="147">
        <v>2015</v>
      </c>
      <c r="Q22" s="147">
        <v>2016</v>
      </c>
      <c r="R22" s="147">
        <v>2017</v>
      </c>
      <c r="S22" s="147">
        <v>2018</v>
      </c>
      <c r="T22" s="147">
        <v>2019</v>
      </c>
      <c r="U22" s="771">
        <v>2020</v>
      </c>
      <c r="V22" s="63">
        <v>2021</v>
      </c>
    </row>
    <row r="23" spans="1:22" x14ac:dyDescent="0.3">
      <c r="A23" s="148" t="s">
        <v>130</v>
      </c>
      <c r="B23" s="149">
        <v>13604</v>
      </c>
      <c r="C23" s="149">
        <v>15263</v>
      </c>
      <c r="D23" s="149">
        <v>16708</v>
      </c>
      <c r="E23" s="149">
        <v>18169</v>
      </c>
      <c r="F23" s="149">
        <v>20643</v>
      </c>
      <c r="G23" s="149">
        <v>24751.691999999999</v>
      </c>
      <c r="H23" s="149">
        <v>28679.49</v>
      </c>
      <c r="I23" s="149">
        <v>31434.24626</v>
      </c>
      <c r="J23" s="149">
        <v>31088.945</v>
      </c>
      <c r="K23" s="149">
        <v>30914.552879734802</v>
      </c>
      <c r="L23" s="149">
        <v>28492.462093999999</v>
      </c>
      <c r="M23" s="149">
        <v>25515.545846000001</v>
      </c>
      <c r="N23" s="150">
        <v>24147</v>
      </c>
      <c r="O23" s="149">
        <v>22514.116999999998</v>
      </c>
      <c r="P23" s="149">
        <v>22444.845150000001</v>
      </c>
      <c r="Q23" s="149">
        <v>22741</v>
      </c>
      <c r="R23" s="151">
        <v>22656</v>
      </c>
      <c r="S23" s="149">
        <v>25825.708255000001</v>
      </c>
      <c r="T23" s="151">
        <v>26469.843002000001</v>
      </c>
      <c r="U23" s="774">
        <v>27126.023474000001</v>
      </c>
      <c r="V23" s="773">
        <v>27524</v>
      </c>
    </row>
    <row r="24" spans="1:22" ht="26.4" x14ac:dyDescent="0.3">
      <c r="A24" s="148" t="s">
        <v>131</v>
      </c>
      <c r="B24" s="152">
        <v>13.479957431713373</v>
      </c>
      <c r="C24" s="152">
        <v>13.340139021326918</v>
      </c>
      <c r="D24" s="152">
        <v>14.435205728464691</v>
      </c>
      <c r="E24" s="152">
        <v>15.439287629280347</v>
      </c>
      <c r="F24" s="152">
        <v>17.594655547733058</v>
      </c>
      <c r="G24" s="152">
        <v>20.592089850249582</v>
      </c>
      <c r="H24" s="152">
        <v>23.450574663770997</v>
      </c>
      <c r="I24" s="152">
        <v>24.106848978684081</v>
      </c>
      <c r="J24" s="152">
        <v>23.546576314627472</v>
      </c>
      <c r="K24" s="152">
        <v>23.230173948716896</v>
      </c>
      <c r="L24" s="152">
        <v>21.420681233075062</v>
      </c>
      <c r="M24" s="152">
        <v>19.138357913764846</v>
      </c>
      <c r="N24" s="153">
        <v>18.100000000000001</v>
      </c>
      <c r="O24" s="152">
        <v>17.076356264003312</v>
      </c>
      <c r="P24" s="152">
        <v>17.079077282121368</v>
      </c>
      <c r="Q24" s="152">
        <v>17.399999999999999</v>
      </c>
      <c r="R24" s="154">
        <v>17.327777675801684</v>
      </c>
      <c r="S24" s="152">
        <v>19.744651700898714</v>
      </c>
      <c r="T24" s="154">
        <v>20.100000000000001</v>
      </c>
      <c r="U24" s="775">
        <v>20.415676445751672</v>
      </c>
      <c r="V24" s="772">
        <v>20.8</v>
      </c>
    </row>
    <row r="25" spans="1:22" x14ac:dyDescent="0.3">
      <c r="A25" s="148" t="s">
        <v>132</v>
      </c>
      <c r="B25" s="167">
        <v>1009202</v>
      </c>
      <c r="C25" s="167">
        <v>1144141</v>
      </c>
      <c r="D25" s="167">
        <v>1157448</v>
      </c>
      <c r="E25" s="167">
        <v>1176803</v>
      </c>
      <c r="F25" s="167">
        <v>1173254</v>
      </c>
      <c r="G25" s="167">
        <v>1202000</v>
      </c>
      <c r="H25" s="167">
        <v>1222976</v>
      </c>
      <c r="I25" s="167">
        <v>1303955</v>
      </c>
      <c r="J25" s="167">
        <v>1320317</v>
      </c>
      <c r="K25" s="167">
        <v>1330793</v>
      </c>
      <c r="L25" s="167">
        <v>1330138</v>
      </c>
      <c r="M25" s="167">
        <v>1333215</v>
      </c>
      <c r="N25" s="155">
        <v>1331394</v>
      </c>
      <c r="O25" s="167">
        <v>1318438</v>
      </c>
      <c r="P25" s="167">
        <v>1314172</v>
      </c>
      <c r="Q25" s="167">
        <v>1307101</v>
      </c>
      <c r="R25" s="156">
        <v>1307496</v>
      </c>
      <c r="S25" s="167">
        <v>1307985</v>
      </c>
      <c r="T25" s="156">
        <v>1318592</v>
      </c>
      <c r="U25" s="767">
        <v>1328686</v>
      </c>
      <c r="V25" s="773">
        <v>1325657</v>
      </c>
    </row>
    <row r="49" spans="3:3" ht="24.75" customHeight="1" x14ac:dyDescent="0.3">
      <c r="C49" s="71" t="s">
        <v>136</v>
      </c>
    </row>
  </sheetData>
  <mergeCells count="1">
    <mergeCell ref="A14:H1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3"/>
  <sheetViews>
    <sheetView showGridLines="0" topLeftCell="A20" workbookViewId="0">
      <selection activeCell="V20" sqref="V20"/>
    </sheetView>
  </sheetViews>
  <sheetFormatPr baseColWidth="10" defaultRowHeight="14.4" x14ac:dyDescent="0.3"/>
  <cols>
    <col min="1" max="1" width="47.5546875" customWidth="1"/>
    <col min="14" max="14" width="12.5546875" customWidth="1"/>
  </cols>
  <sheetData>
    <row r="2" spans="1:13" x14ac:dyDescent="0.3">
      <c r="A2" s="6" t="s">
        <v>59</v>
      </c>
      <c r="B2" s="6"/>
      <c r="C2" s="6"/>
      <c r="D2" s="6"/>
      <c r="E2" s="4"/>
    </row>
    <row r="3" spans="1:13" x14ac:dyDescent="0.3">
      <c r="A3" s="157"/>
      <c r="B3" s="162">
        <v>2010</v>
      </c>
      <c r="C3" s="163">
        <v>2011</v>
      </c>
      <c r="D3" s="162">
        <v>2012</v>
      </c>
      <c r="E3" s="163">
        <v>2013</v>
      </c>
      <c r="F3" s="162">
        <v>2014</v>
      </c>
      <c r="G3" s="163">
        <v>2015</v>
      </c>
      <c r="H3" s="162">
        <v>2016</v>
      </c>
      <c r="I3" s="163">
        <v>2017</v>
      </c>
      <c r="J3" s="162">
        <v>2018</v>
      </c>
      <c r="K3" s="163">
        <v>2019</v>
      </c>
      <c r="L3" s="162">
        <v>2020</v>
      </c>
      <c r="M3" s="800">
        <v>2021</v>
      </c>
    </row>
    <row r="4" spans="1:13" x14ac:dyDescent="0.3">
      <c r="A4" s="158" t="s">
        <v>37</v>
      </c>
      <c r="B4" s="159">
        <v>16833</v>
      </c>
      <c r="C4" s="50">
        <v>28492</v>
      </c>
      <c r="D4" s="208">
        <v>17164.336000000003</v>
      </c>
      <c r="E4" s="123">
        <v>16706.656000999999</v>
      </c>
      <c r="F4" s="50">
        <v>16933.616000000002</v>
      </c>
      <c r="G4" s="44">
        <v>17206.408640000001</v>
      </c>
      <c r="H4" s="50">
        <v>17867.008999999998</v>
      </c>
      <c r="I4" s="115">
        <v>18483.809999000001</v>
      </c>
      <c r="J4" s="44">
        <v>20385</v>
      </c>
      <c r="K4" s="50">
        <v>22113.582004</v>
      </c>
      <c r="L4" s="45">
        <v>24200.626012999997</v>
      </c>
      <c r="M4" s="779">
        <v>24291.456008999998</v>
      </c>
    </row>
    <row r="5" spans="1:13" x14ac:dyDescent="0.3">
      <c r="A5" s="158" t="s">
        <v>38</v>
      </c>
      <c r="B5" s="160">
        <v>8932</v>
      </c>
      <c r="C5" s="50">
        <v>6544</v>
      </c>
      <c r="D5" s="208">
        <v>9314</v>
      </c>
      <c r="E5" s="160">
        <v>9522</v>
      </c>
      <c r="F5" s="50">
        <v>10182</v>
      </c>
      <c r="G5" s="44">
        <v>10451</v>
      </c>
      <c r="H5" s="50">
        <v>10674</v>
      </c>
      <c r="I5" s="115">
        <v>10789</v>
      </c>
      <c r="J5" s="44">
        <v>11097</v>
      </c>
      <c r="K5" s="45">
        <v>11228</v>
      </c>
      <c r="L5" s="45">
        <v>12117</v>
      </c>
      <c r="M5" s="779">
        <v>12438</v>
      </c>
    </row>
    <row r="6" spans="1:13" x14ac:dyDescent="0.3">
      <c r="A6" s="158" t="s">
        <v>39</v>
      </c>
      <c r="B6" s="159">
        <v>676</v>
      </c>
      <c r="C6" s="50">
        <v>635</v>
      </c>
      <c r="D6" s="208">
        <v>692</v>
      </c>
      <c r="E6" s="123">
        <v>691</v>
      </c>
      <c r="F6" s="105">
        <v>710</v>
      </c>
      <c r="G6" s="44">
        <v>710</v>
      </c>
      <c r="H6" s="105">
        <v>724</v>
      </c>
      <c r="I6" s="207">
        <v>727</v>
      </c>
      <c r="J6" s="44">
        <v>725</v>
      </c>
      <c r="K6" s="206">
        <v>727</v>
      </c>
      <c r="L6" s="801">
        <v>727</v>
      </c>
      <c r="M6" s="792">
        <v>728</v>
      </c>
    </row>
    <row r="7" spans="1:13" x14ac:dyDescent="0.3">
      <c r="A7" s="158" t="s">
        <v>40</v>
      </c>
      <c r="B7" s="160">
        <v>1347095</v>
      </c>
      <c r="C7" s="105">
        <v>1346293</v>
      </c>
      <c r="D7" s="208">
        <v>1349467</v>
      </c>
      <c r="E7" s="160">
        <v>1347150</v>
      </c>
      <c r="F7" s="50">
        <v>1325385</v>
      </c>
      <c r="G7" s="44">
        <v>1317847</v>
      </c>
      <c r="H7" s="50">
        <v>1308563</v>
      </c>
      <c r="I7" s="205">
        <v>1308156</v>
      </c>
      <c r="J7" s="44">
        <v>1308139</v>
      </c>
      <c r="K7" s="204">
        <v>1318821</v>
      </c>
      <c r="L7" s="204">
        <v>1328921</v>
      </c>
      <c r="M7" s="204">
        <v>1325885</v>
      </c>
    </row>
    <row r="8" spans="1:13" ht="16.2" x14ac:dyDescent="0.3">
      <c r="A8" s="158" t="s">
        <v>57</v>
      </c>
      <c r="B8" s="159">
        <v>1333748</v>
      </c>
      <c r="C8" s="50">
        <v>1330138</v>
      </c>
      <c r="D8" s="208">
        <v>1341940</v>
      </c>
      <c r="E8" s="123">
        <v>1336764</v>
      </c>
      <c r="F8" s="173">
        <v>1319406</v>
      </c>
      <c r="G8" s="44">
        <v>1311980</v>
      </c>
      <c r="H8" s="173">
        <v>1307562</v>
      </c>
      <c r="I8" s="44"/>
      <c r="J8" s="44"/>
      <c r="K8" s="44"/>
      <c r="L8" s="44"/>
      <c r="M8" s="44"/>
    </row>
    <row r="9" spans="1:13" x14ac:dyDescent="0.3">
      <c r="A9" s="158" t="s">
        <v>42</v>
      </c>
      <c r="B9" s="176">
        <v>0.99</v>
      </c>
      <c r="C9" s="126">
        <v>0.97200015152719355</v>
      </c>
      <c r="D9" s="203">
        <v>0.99442224226305642</v>
      </c>
      <c r="E9" s="176">
        <v>0.9922903908250752</v>
      </c>
      <c r="F9" s="129">
        <v>0.99548885795448117</v>
      </c>
      <c r="G9" s="132">
        <v>0.99554804161636368</v>
      </c>
      <c r="H9" s="129">
        <v>0.99923503874097008</v>
      </c>
      <c r="I9" s="202">
        <v>0.99954613180515761</v>
      </c>
      <c r="J9" s="42">
        <v>0.99953314231136581</v>
      </c>
      <c r="K9" s="201">
        <v>0.68713967814156374</v>
      </c>
      <c r="L9" s="200">
        <v>0.99964645465480062</v>
      </c>
      <c r="M9" s="200">
        <v>0.99971649622510195</v>
      </c>
    </row>
    <row r="10" spans="1:13" x14ac:dyDescent="0.3">
      <c r="A10" s="158" t="s">
        <v>43</v>
      </c>
      <c r="B10" s="135">
        <v>12.6</v>
      </c>
      <c r="C10" s="76">
        <v>21.420681233075062</v>
      </c>
      <c r="D10" s="44"/>
      <c r="E10" s="44"/>
      <c r="F10" s="44"/>
      <c r="G10" s="44"/>
      <c r="H10" s="44"/>
      <c r="I10" s="44"/>
      <c r="J10" s="44"/>
      <c r="K10" s="44"/>
      <c r="L10" s="44"/>
      <c r="M10" s="44"/>
    </row>
    <row r="11" spans="1:13" ht="25.5" customHeight="1" x14ac:dyDescent="0.3">
      <c r="A11" s="158" t="s">
        <v>52</v>
      </c>
      <c r="B11" s="44"/>
      <c r="C11" s="199">
        <v>24.159016020473363</v>
      </c>
      <c r="D11" s="208">
        <v>12.790688108261177</v>
      </c>
      <c r="E11" s="135">
        <v>12.497835071112029</v>
      </c>
      <c r="F11" s="174">
        <v>12.834272392273492</v>
      </c>
      <c r="G11" s="44">
        <v>13.114840653058737</v>
      </c>
      <c r="H11" s="174">
        <v>13.664368504132119</v>
      </c>
      <c r="I11" s="198">
        <v>14.129668020480739</v>
      </c>
      <c r="J11" s="197">
        <v>15.583206371799939</v>
      </c>
      <c r="K11" s="196">
        <v>16.767690235445144</v>
      </c>
      <c r="L11" s="802">
        <v>18.210733379185065</v>
      </c>
      <c r="M11" s="803">
        <v>18.32093734298223</v>
      </c>
    </row>
    <row r="12" spans="1:13" ht="25.5" customHeight="1" x14ac:dyDescent="0.3">
      <c r="A12" s="161" t="s">
        <v>44</v>
      </c>
      <c r="B12" s="160">
        <v>149</v>
      </c>
      <c r="C12" s="128">
        <v>199.9689792176039</v>
      </c>
      <c r="D12" s="208">
        <v>144.07773244578055</v>
      </c>
      <c r="E12" s="160">
        <v>140.38689350976685</v>
      </c>
      <c r="F12" s="50">
        <v>129.58220388921626</v>
      </c>
      <c r="G12" s="44">
        <v>125.53631231461104</v>
      </c>
      <c r="H12" s="50">
        <v>122.59349821997377</v>
      </c>
      <c r="I12" s="115">
        <v>121.24904995829085</v>
      </c>
      <c r="J12" s="44">
        <v>117.88222041993332</v>
      </c>
      <c r="K12" s="45">
        <v>117.45822942643392</v>
      </c>
      <c r="L12" s="45">
        <v>109.6740942477511</v>
      </c>
      <c r="M12" s="779">
        <v>106.59953368708796</v>
      </c>
    </row>
    <row r="13" spans="1:13" ht="16.2" x14ac:dyDescent="0.3">
      <c r="A13" s="161" t="s">
        <v>58</v>
      </c>
      <c r="B13" s="159">
        <v>16242</v>
      </c>
      <c r="C13" s="50">
        <v>15803.4</v>
      </c>
      <c r="D13" s="208">
        <v>16585.599999999999</v>
      </c>
      <c r="E13" s="123">
        <v>16881.900000000001</v>
      </c>
      <c r="F13" s="175">
        <v>17784.7</v>
      </c>
      <c r="G13" s="44">
        <v>18089.599999999999</v>
      </c>
      <c r="H13" s="50">
        <v>18323.957999999999</v>
      </c>
      <c r="I13" s="115">
        <v>18619.16</v>
      </c>
      <c r="J13" s="44">
        <v>19028</v>
      </c>
      <c r="K13" s="45">
        <v>19284.04</v>
      </c>
      <c r="L13" s="45">
        <v>19858.900000000001</v>
      </c>
      <c r="M13" s="779">
        <v>20437.349999999999</v>
      </c>
    </row>
    <row r="14" spans="1:13" x14ac:dyDescent="0.3">
      <c r="A14" s="1021" t="s">
        <v>46</v>
      </c>
      <c r="B14" s="1021"/>
      <c r="C14" s="1021"/>
      <c r="D14" s="1021"/>
      <c r="E14" s="1021"/>
    </row>
    <row r="15" spans="1:13" x14ac:dyDescent="0.3">
      <c r="A15" s="7"/>
      <c r="B15" s="7"/>
      <c r="C15" s="7"/>
      <c r="D15" s="7"/>
      <c r="E15" s="7"/>
    </row>
    <row r="16" spans="1:13" x14ac:dyDescent="0.3">
      <c r="A16" s="5" t="s">
        <v>55</v>
      </c>
      <c r="B16" s="7"/>
      <c r="C16" s="7"/>
      <c r="D16" s="7"/>
      <c r="E16" s="7"/>
    </row>
    <row r="19" spans="1:21" x14ac:dyDescent="0.3">
      <c r="B19" s="71" t="s">
        <v>856</v>
      </c>
    </row>
    <row r="20" spans="1:21" x14ac:dyDescent="0.3">
      <c r="A20" s="146"/>
      <c r="B20" s="147">
        <v>2002</v>
      </c>
      <c r="C20" s="147">
        <v>2003</v>
      </c>
      <c r="D20" s="147">
        <v>2004</v>
      </c>
      <c r="E20" s="147">
        <v>2005</v>
      </c>
      <c r="F20" s="147">
        <v>2006</v>
      </c>
      <c r="G20" s="147">
        <v>2007</v>
      </c>
      <c r="H20" s="147">
        <v>2008</v>
      </c>
      <c r="I20" s="147">
        <v>2009</v>
      </c>
      <c r="J20" s="147">
        <v>2010</v>
      </c>
      <c r="K20" s="147">
        <v>2011</v>
      </c>
      <c r="L20" s="147">
        <v>2012</v>
      </c>
      <c r="M20" s="147">
        <v>2013</v>
      </c>
      <c r="N20" s="147">
        <v>2014</v>
      </c>
      <c r="O20" s="147">
        <v>2015</v>
      </c>
      <c r="P20" s="147">
        <v>2016</v>
      </c>
      <c r="Q20" s="147">
        <v>2017</v>
      </c>
      <c r="R20" s="147">
        <v>2018</v>
      </c>
      <c r="S20" s="147">
        <v>2019</v>
      </c>
      <c r="T20" s="771">
        <v>2020</v>
      </c>
      <c r="U20" s="63">
        <v>2021</v>
      </c>
    </row>
    <row r="21" spans="1:21" x14ac:dyDescent="0.3">
      <c r="A21" s="148" t="s">
        <v>133</v>
      </c>
      <c r="B21" s="149">
        <v>1715</v>
      </c>
      <c r="C21" s="149">
        <v>4485</v>
      </c>
      <c r="D21" s="149">
        <v>5082</v>
      </c>
      <c r="E21" s="149">
        <v>6144</v>
      </c>
      <c r="F21" s="149">
        <v>8596.3739999999998</v>
      </c>
      <c r="G21" s="149">
        <v>11571.326999999999</v>
      </c>
      <c r="H21" s="149">
        <v>13989.65977</v>
      </c>
      <c r="I21" s="149">
        <v>16274.955260000001</v>
      </c>
      <c r="J21" s="149">
        <v>16833.169798377701</v>
      </c>
      <c r="K21" s="149">
        <v>17063.888995000001</v>
      </c>
      <c r="L21" s="149">
        <v>17164</v>
      </c>
      <c r="M21" s="149">
        <v>16707</v>
      </c>
      <c r="N21" s="149">
        <v>16933.616000000002</v>
      </c>
      <c r="O21" s="149">
        <v>17206.408640000001</v>
      </c>
      <c r="P21" s="149">
        <v>17867</v>
      </c>
      <c r="Q21" s="164">
        <v>18483.809999000001</v>
      </c>
      <c r="R21" s="149">
        <v>20384.833175</v>
      </c>
      <c r="S21" s="164">
        <v>22113.582004</v>
      </c>
      <c r="T21" s="774">
        <v>24200.626012999997</v>
      </c>
      <c r="U21" s="776">
        <v>24291</v>
      </c>
    </row>
    <row r="22" spans="1:21" ht="26.4" x14ac:dyDescent="0.3">
      <c r="A22" s="148" t="s">
        <v>134</v>
      </c>
      <c r="B22" s="152"/>
      <c r="C22" s="152"/>
      <c r="D22" s="152">
        <v>7.6049041306211898</v>
      </c>
      <c r="E22" s="152">
        <v>7.0095777026063448</v>
      </c>
      <c r="F22" s="152">
        <v>9.1130280099988763</v>
      </c>
      <c r="G22" s="152">
        <v>10.285276586213088</v>
      </c>
      <c r="H22" s="152">
        <v>11.598366547142827</v>
      </c>
      <c r="I22" s="152">
        <v>12.386960783269069</v>
      </c>
      <c r="J22" s="152">
        <v>12.620952232638961</v>
      </c>
      <c r="K22" s="152">
        <v>12.769065043783572</v>
      </c>
      <c r="L22" s="152">
        <v>12.8</v>
      </c>
      <c r="M22" s="153">
        <v>12.5</v>
      </c>
      <c r="N22" s="152">
        <v>12.834272392273492</v>
      </c>
      <c r="O22" s="152">
        <v>13.114840653058737</v>
      </c>
      <c r="P22" s="152">
        <v>13.7</v>
      </c>
      <c r="Q22" s="165">
        <v>14.129668020480739</v>
      </c>
      <c r="R22" s="152">
        <v>15.583078843303349</v>
      </c>
      <c r="S22" s="165">
        <v>16.767690235445144</v>
      </c>
      <c r="T22" s="775">
        <v>18.210733379185065</v>
      </c>
      <c r="U22" s="777">
        <v>18.3</v>
      </c>
    </row>
    <row r="23" spans="1:21" x14ac:dyDescent="0.3">
      <c r="A23" s="166" t="s">
        <v>56</v>
      </c>
      <c r="B23" s="149"/>
      <c r="C23" s="149"/>
      <c r="D23" s="149">
        <v>668253</v>
      </c>
      <c r="E23" s="149">
        <v>876515</v>
      </c>
      <c r="F23" s="149">
        <v>943306</v>
      </c>
      <c r="G23" s="149">
        <v>1125038</v>
      </c>
      <c r="H23" s="149">
        <v>1206175</v>
      </c>
      <c r="I23" s="149">
        <v>1313878</v>
      </c>
      <c r="J23" s="149">
        <v>1333748</v>
      </c>
      <c r="K23" s="149">
        <v>1336346</v>
      </c>
      <c r="L23" s="149">
        <v>1341940</v>
      </c>
      <c r="M23" s="150">
        <v>1336764</v>
      </c>
      <c r="N23" s="149">
        <v>1319406</v>
      </c>
      <c r="O23" s="149">
        <v>1311980</v>
      </c>
      <c r="P23" s="149">
        <v>1307562</v>
      </c>
      <c r="Q23" s="164">
        <v>1308156</v>
      </c>
      <c r="R23" s="149">
        <v>1308139</v>
      </c>
      <c r="S23" s="164">
        <v>1318821</v>
      </c>
      <c r="T23" s="774">
        <v>1328921</v>
      </c>
      <c r="U23" s="776">
        <v>1326261</v>
      </c>
    </row>
    <row r="25" spans="1:21" x14ac:dyDescent="0.3">
      <c r="B25" s="71" t="s">
        <v>137</v>
      </c>
    </row>
    <row r="30" spans="1:21" x14ac:dyDescent="0.3">
      <c r="S30" s="195"/>
    </row>
    <row r="53" spans="5:5" x14ac:dyDescent="0.3">
      <c r="E53" s="71" t="s">
        <v>135</v>
      </c>
    </row>
  </sheetData>
  <mergeCells count="1">
    <mergeCell ref="A14:E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workbookViewId="0">
      <selection activeCell="AA6" sqref="AA6"/>
    </sheetView>
  </sheetViews>
  <sheetFormatPr baseColWidth="10" defaultColWidth="9.109375" defaultRowHeight="14.4" x14ac:dyDescent="0.3"/>
  <cols>
    <col min="1" max="1" width="6" style="95" customWidth="1"/>
    <col min="2" max="2" width="2.6640625" style="95" customWidth="1"/>
    <col min="3" max="3" width="23.109375" style="95" customWidth="1"/>
    <col min="4" max="7" width="9.5546875" style="95" hidden="1" customWidth="1"/>
    <col min="8" max="8" width="9.5546875" style="92" hidden="1" customWidth="1"/>
    <col min="9" max="9" width="9.5546875" style="92" customWidth="1"/>
    <col min="10" max="10" width="9.5546875" style="93" customWidth="1"/>
    <col min="11" max="13" width="9.5546875" style="94" customWidth="1"/>
    <col min="14" max="15" width="8.88671875" style="94" customWidth="1"/>
    <col min="16" max="16384" width="9.109375" style="94"/>
  </cols>
  <sheetData>
    <row r="1" spans="1:22" x14ac:dyDescent="0.3">
      <c r="A1" s="93"/>
      <c r="B1" s="94"/>
      <c r="C1" s="220"/>
      <c r="D1" s="210"/>
      <c r="E1" s="94"/>
      <c r="F1" s="211"/>
      <c r="G1" s="93"/>
      <c r="H1" s="94"/>
    </row>
    <row r="2" spans="1:22" x14ac:dyDescent="0.3">
      <c r="A2" s="146"/>
      <c r="C2" s="221"/>
      <c r="D2" s="142"/>
      <c r="F2" s="143"/>
      <c r="H2" s="212"/>
    </row>
    <row r="3" spans="1:22" x14ac:dyDescent="0.3">
      <c r="A3" s="146"/>
      <c r="C3" s="15" t="s">
        <v>149</v>
      </c>
      <c r="D3" s="15"/>
      <c r="E3" s="15"/>
      <c r="F3" s="15"/>
      <c r="H3" s="140"/>
    </row>
    <row r="4" spans="1:22" x14ac:dyDescent="0.3">
      <c r="A4" s="146"/>
      <c r="C4" s="141"/>
      <c r="D4" s="142"/>
      <c r="F4" s="143"/>
      <c r="H4" s="144"/>
      <c r="I4" s="144"/>
      <c r="J4" s="145"/>
      <c r="T4" s="183"/>
    </row>
    <row r="5" spans="1:22" x14ac:dyDescent="0.3">
      <c r="A5" s="146"/>
      <c r="C5" s="146"/>
      <c r="D5" s="147">
        <v>2003</v>
      </c>
      <c r="E5" s="147">
        <v>2004</v>
      </c>
      <c r="F5" s="147">
        <v>2005</v>
      </c>
      <c r="G5" s="147">
        <v>2006</v>
      </c>
      <c r="H5" s="147">
        <v>2007</v>
      </c>
      <c r="I5" s="147">
        <v>2008</v>
      </c>
      <c r="J5" s="147">
        <v>2009</v>
      </c>
      <c r="K5" s="147">
        <v>2010</v>
      </c>
      <c r="L5" s="147">
        <v>2011</v>
      </c>
      <c r="M5" s="147">
        <v>2012</v>
      </c>
      <c r="N5" s="147">
        <v>2013</v>
      </c>
      <c r="O5" s="147">
        <v>2014</v>
      </c>
      <c r="P5" s="147">
        <v>2015</v>
      </c>
      <c r="Q5" s="147">
        <v>2016</v>
      </c>
      <c r="R5" s="147">
        <v>2017</v>
      </c>
      <c r="S5" s="147">
        <v>2018</v>
      </c>
      <c r="T5" s="147">
        <v>2019</v>
      </c>
      <c r="U5" s="147">
        <v>2020</v>
      </c>
      <c r="V5" s="147">
        <v>2021</v>
      </c>
    </row>
    <row r="6" spans="1:22" ht="39.6" x14ac:dyDescent="0.3">
      <c r="A6" s="146"/>
      <c r="C6" s="182" t="s">
        <v>150</v>
      </c>
      <c r="D6" s="149">
        <v>40000</v>
      </c>
      <c r="E6" s="149">
        <v>50894</v>
      </c>
      <c r="F6" s="149">
        <v>62922</v>
      </c>
      <c r="G6" s="181">
        <v>74480</v>
      </c>
      <c r="H6" s="180">
        <v>87713</v>
      </c>
      <c r="I6" s="804">
        <v>98.355000000000004</v>
      </c>
      <c r="J6" s="804">
        <v>113.92400000000001</v>
      </c>
      <c r="K6" s="804">
        <v>122.5</v>
      </c>
      <c r="L6" s="804">
        <v>137.04</v>
      </c>
      <c r="M6" s="804">
        <v>143.71600000000001</v>
      </c>
      <c r="N6" s="805">
        <v>151.60400000000001</v>
      </c>
      <c r="O6" s="804">
        <v>163.19300000000001</v>
      </c>
      <c r="P6" s="805">
        <v>170.947</v>
      </c>
      <c r="Q6" s="804">
        <v>166.976</v>
      </c>
      <c r="R6" s="806">
        <v>161.32400000000001</v>
      </c>
      <c r="S6" s="804">
        <v>167.477</v>
      </c>
      <c r="T6" s="806">
        <v>178.565</v>
      </c>
      <c r="U6" s="807">
        <v>137.505</v>
      </c>
      <c r="V6" s="813">
        <v>146</v>
      </c>
    </row>
    <row r="7" spans="1:22" x14ac:dyDescent="0.3">
      <c r="A7" s="146"/>
      <c r="C7" s="182" t="s">
        <v>151</v>
      </c>
      <c r="D7" s="149"/>
      <c r="E7" s="179">
        <v>3.39</v>
      </c>
      <c r="F7" s="179">
        <v>4.13</v>
      </c>
      <c r="G7" s="178">
        <v>4.9800000000000004</v>
      </c>
      <c r="H7" s="177">
        <v>5.64</v>
      </c>
      <c r="I7" s="808">
        <v>7.4160000000000004E-2</v>
      </c>
      <c r="J7" s="808">
        <v>8.471999999999999E-2</v>
      </c>
      <c r="K7" s="808">
        <v>9.0959999999999999E-2</v>
      </c>
      <c r="L7" s="808">
        <v>0.10175999999999999</v>
      </c>
      <c r="M7" s="808">
        <v>0.10643999999999999</v>
      </c>
      <c r="N7" s="809">
        <v>0.11253683702631481</v>
      </c>
      <c r="O7" s="809">
        <v>0.12312875126849934</v>
      </c>
      <c r="P7" s="809">
        <v>0.12971687912177968</v>
      </c>
      <c r="Q7" s="809">
        <v>0.12760256861916469</v>
      </c>
      <c r="R7" s="810">
        <v>0.12326571155682904</v>
      </c>
      <c r="S7" s="811">
        <v>0.12796929537688503</v>
      </c>
      <c r="T7" s="810">
        <v>0.13534921408544437</v>
      </c>
      <c r="U7" s="812">
        <v>0.10343458019499153</v>
      </c>
      <c r="V7" s="813">
        <v>0.1</v>
      </c>
    </row>
    <row r="8" spans="1:22" x14ac:dyDescent="0.3">
      <c r="A8" s="146"/>
      <c r="C8" s="146"/>
      <c r="D8" s="142"/>
      <c r="E8" s="143"/>
      <c r="G8" s="146"/>
      <c r="H8" s="213"/>
      <c r="I8" s="213"/>
      <c r="J8" s="213"/>
      <c r="K8" s="213"/>
      <c r="L8" s="213"/>
      <c r="M8" s="213"/>
      <c r="O8" s="214"/>
      <c r="P8" s="214"/>
      <c r="Q8" s="214"/>
      <c r="R8" s="214"/>
      <c r="S8" s="214"/>
      <c r="T8" s="214"/>
      <c r="U8" s="214"/>
    </row>
    <row r="9" spans="1:22" x14ac:dyDescent="0.3">
      <c r="A9" s="146"/>
      <c r="D9" s="142"/>
      <c r="E9" s="143"/>
      <c r="G9" s="146"/>
      <c r="H9" s="213"/>
      <c r="I9" s="213"/>
      <c r="L9" s="215"/>
      <c r="M9" s="216"/>
    </row>
    <row r="10" spans="1:22" x14ac:dyDescent="0.3">
      <c r="A10" s="146"/>
      <c r="C10" s="146"/>
      <c r="D10" s="142"/>
      <c r="E10" s="143"/>
      <c r="F10" s="143"/>
      <c r="G10" s="142"/>
      <c r="H10" s="144"/>
      <c r="I10" s="144"/>
      <c r="J10" s="145"/>
    </row>
    <row r="11" spans="1:22" x14ac:dyDescent="0.3">
      <c r="A11" s="146"/>
      <c r="C11" s="146"/>
      <c r="D11" s="142"/>
      <c r="E11" s="143"/>
      <c r="F11" s="143"/>
      <c r="G11" s="146"/>
      <c r="H11" s="213"/>
      <c r="I11" s="213"/>
    </row>
    <row r="12" spans="1:22" x14ac:dyDescent="0.3">
      <c r="A12" s="146"/>
      <c r="C12" s="146"/>
      <c r="D12" s="142"/>
      <c r="E12" s="143"/>
      <c r="F12" s="143"/>
      <c r="G12" s="215"/>
      <c r="H12" s="144"/>
      <c r="I12" s="144"/>
      <c r="J12" s="145"/>
    </row>
    <row r="13" spans="1:22" x14ac:dyDescent="0.3">
      <c r="A13" s="146"/>
      <c r="C13" s="146"/>
      <c r="D13" s="142"/>
      <c r="E13" s="143"/>
      <c r="F13" s="143"/>
      <c r="G13" s="215"/>
      <c r="H13" s="140"/>
      <c r="I13" s="140"/>
    </row>
    <row r="14" spans="1:22" x14ac:dyDescent="0.3">
      <c r="A14" s="146"/>
      <c r="C14" s="146"/>
      <c r="D14" s="142"/>
      <c r="E14" s="143"/>
      <c r="F14" s="143"/>
      <c r="G14" s="215"/>
      <c r="H14" s="140"/>
      <c r="I14" s="140"/>
    </row>
    <row r="15" spans="1:22" x14ac:dyDescent="0.3">
      <c r="A15" s="146"/>
      <c r="C15" s="146"/>
      <c r="D15" s="142"/>
      <c r="E15" s="143"/>
      <c r="G15" s="215"/>
      <c r="H15" s="144"/>
      <c r="I15" s="144"/>
      <c r="J15" s="145"/>
    </row>
    <row r="16" spans="1:22" x14ac:dyDescent="0.3">
      <c r="A16" s="146"/>
      <c r="C16" s="146"/>
      <c r="D16" s="142"/>
      <c r="E16" s="143"/>
      <c r="F16" s="143"/>
      <c r="G16" s="215"/>
      <c r="H16" s="140"/>
      <c r="I16" s="140"/>
    </row>
    <row r="17" spans="1:27" x14ac:dyDescent="0.3">
      <c r="A17" s="146"/>
      <c r="C17" s="146"/>
      <c r="D17" s="142"/>
      <c r="F17" s="143"/>
      <c r="G17" s="215"/>
      <c r="H17" s="144"/>
      <c r="I17" s="144"/>
      <c r="J17" s="145"/>
    </row>
    <row r="18" spans="1:27" x14ac:dyDescent="0.3">
      <c r="A18" s="146"/>
      <c r="C18" s="146"/>
      <c r="D18" s="142"/>
      <c r="F18" s="143"/>
      <c r="G18" s="146"/>
      <c r="H18" s="213"/>
      <c r="I18" s="213"/>
    </row>
    <row r="19" spans="1:27" x14ac:dyDescent="0.3">
      <c r="A19" s="146"/>
      <c r="C19" s="146"/>
      <c r="D19" s="142"/>
      <c r="F19" s="143"/>
      <c r="G19" s="215"/>
      <c r="H19" s="144"/>
      <c r="I19" s="144"/>
      <c r="J19" s="145"/>
    </row>
    <row r="20" spans="1:27" x14ac:dyDescent="0.3">
      <c r="A20" s="146"/>
      <c r="C20" s="146"/>
      <c r="D20" s="142"/>
      <c r="F20" s="143"/>
      <c r="G20" s="146"/>
      <c r="H20" s="213"/>
      <c r="I20" s="140"/>
      <c r="V20" s="217"/>
      <c r="W20" s="218"/>
      <c r="X20" s="218"/>
      <c r="Y20" s="218"/>
      <c r="Z20" s="218"/>
      <c r="AA20" s="218"/>
    </row>
    <row r="21" spans="1:27" x14ac:dyDescent="0.3">
      <c r="V21" s="218"/>
      <c r="W21" s="218"/>
      <c r="X21" s="218"/>
      <c r="Y21" s="218"/>
      <c r="Z21" s="218"/>
      <c r="AA21" s="218"/>
    </row>
    <row r="22" spans="1:27" x14ac:dyDescent="0.3">
      <c r="V22" s="218"/>
      <c r="W22" s="218"/>
      <c r="X22" s="218"/>
      <c r="Y22" s="218"/>
      <c r="Z22" s="218"/>
      <c r="AA22" s="218"/>
    </row>
    <row r="31" spans="1:27" x14ac:dyDescent="0.3">
      <c r="C31" s="219" t="s">
        <v>152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ÍNDICE</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Residuos. Series históricas</dc:title>
  <dc:creator>DGA</dc:creator>
  <cp:lastModifiedBy>Administrador</cp:lastModifiedBy>
  <dcterms:created xsi:type="dcterms:W3CDTF">2022-08-10T07:24:42Z</dcterms:created>
  <dcterms:modified xsi:type="dcterms:W3CDTF">2023-07-24T11:21:44Z</dcterms:modified>
</cp:coreProperties>
</file>