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045" yWindow="6525" windowWidth="14130" windowHeight="5025" tabRatio="773" firstSheet="2" activeTab="3"/>
  </bookViews>
  <sheets>
    <sheet name="Check Data" sheetId="1" r:id="rId1"/>
    <sheet name="Datos globales" sheetId="2" r:id="rId2"/>
    <sheet name="Incidentes" sheetId="3" r:id="rId3"/>
    <sheet name="Prevalentes" sheetId="4" r:id="rId4"/>
    <sheet name="Mortalidad HD" sheetId="5" r:id="rId5"/>
    <sheet name="Mortalidad DP" sheetId="6" r:id="rId6"/>
    <sheet name="Mortalidad Tx" sheetId="7" r:id="rId7"/>
    <sheet name="Tasas de Mortalidad" sheetId="8" r:id="rId8"/>
    <sheet name="AjustexEdadxSexo (I)" sheetId="9" r:id="rId9"/>
    <sheet name="AjustexEdadxSexo (P)" sheetId="10" r:id="rId10"/>
    <sheet name="CálculoRR" sheetId="11" r:id="rId11"/>
    <sheet name="RazónPrevalencias" sheetId="12" r:id="rId12"/>
    <sheet name="Datos Generales" sheetId="13" r:id="rId13"/>
    <sheet name="DatosINE" sheetId="14" r:id="rId14"/>
  </sheets>
  <definedNames>
    <definedName name="_xlnm.Print_Titles" localSheetId="12">'Datos Generales'!$8:$8</definedName>
  </definedNames>
  <calcPr fullCalcOnLoad="1"/>
</workbook>
</file>

<file path=xl/sharedStrings.xml><?xml version="1.0" encoding="utf-8"?>
<sst xmlns="http://schemas.openxmlformats.org/spreadsheetml/2006/main" count="804" uniqueCount="238">
  <si>
    <t>Otras comunidades</t>
  </si>
  <si>
    <t>Hemodiálisis</t>
  </si>
  <si>
    <t>Diálisis  peritoneal</t>
  </si>
  <si>
    <t>Tx renal “anticipado”</t>
  </si>
  <si>
    <t>Trasplante de donante vivo</t>
  </si>
  <si>
    <t>Diálisis peritoneal</t>
  </si>
  <si>
    <t>HD en centro</t>
  </si>
  <si>
    <t>HD domiciliaria</t>
  </si>
  <si>
    <t>DPCA</t>
  </si>
  <si>
    <t>DP con cicladora</t>
  </si>
  <si>
    <t>Tx renal funcionante</t>
  </si>
  <si>
    <t>Pacientes en diálisis con VIH+</t>
  </si>
  <si>
    <t xml:space="preserve">Trasplante </t>
  </si>
  <si>
    <t>GRUPOS DE EDAD</t>
  </si>
  <si>
    <t>0-14</t>
  </si>
  <si>
    <t>15-44</t>
  </si>
  <si>
    <t>45-64</t>
  </si>
  <si>
    <t>65-74</t>
  </si>
  <si>
    <t>&gt; 75</t>
  </si>
  <si>
    <t>Sexo</t>
  </si>
  <si>
    <t xml:space="preserve">        Varones</t>
  </si>
  <si>
    <t xml:space="preserve">        Mujeres</t>
  </si>
  <si>
    <t xml:space="preserve">       Hemodiálisis</t>
  </si>
  <si>
    <t xml:space="preserve">       Diálisis Peritoneal</t>
  </si>
  <si>
    <t xml:space="preserve">       Trasplante</t>
  </si>
  <si>
    <t xml:space="preserve">        Glomerulonefritis</t>
  </si>
  <si>
    <t xml:space="preserve">        PNC/NIC</t>
  </si>
  <si>
    <t xml:space="preserve">        Diabetes mellitus</t>
  </si>
  <si>
    <t xml:space="preserve">        Vasculares</t>
  </si>
  <si>
    <t xml:space="preserve">        Enf Poliquística </t>
  </si>
  <si>
    <t xml:space="preserve">        Otras hereditarias/Congénitas</t>
  </si>
  <si>
    <t xml:space="preserve">        Sistémicas</t>
  </si>
  <si>
    <t xml:space="preserve">        Otras</t>
  </si>
  <si>
    <t xml:space="preserve">        No filiadas</t>
  </si>
  <si>
    <t>SEXO</t>
  </si>
  <si>
    <t>ETIOLOGÍA DE IRCT</t>
  </si>
  <si>
    <t>MODALIDAD INICIAL DE TRATAMIENTO</t>
  </si>
  <si>
    <t>MODALIDAD DE TRATAMIENTO</t>
  </si>
  <si>
    <t>HEMODIALISIS</t>
  </si>
  <si>
    <t xml:space="preserve">   Cardiaca</t>
  </si>
  <si>
    <t xml:space="preserve">   Infecciosas</t>
  </si>
  <si>
    <t xml:space="preserve">   Cáncer</t>
  </si>
  <si>
    <t xml:space="preserve">   Hepática</t>
  </si>
  <si>
    <t xml:space="preserve">   Gastrointestinal</t>
  </si>
  <si>
    <t xml:space="preserve">   Psicológica/Social</t>
  </si>
  <si>
    <t xml:space="preserve">   Accidente</t>
  </si>
  <si>
    <t xml:space="preserve">   Otras</t>
  </si>
  <si>
    <t xml:space="preserve">   No filiada</t>
  </si>
  <si>
    <t>EDAD</t>
  </si>
  <si>
    <t xml:space="preserve">   Vascular</t>
  </si>
  <si>
    <t xml:space="preserve">   Muerte súbita</t>
  </si>
  <si>
    <t>TRASPLANTE RENAL</t>
  </si>
  <si>
    <t>DIÁLISIS PERITONEAL</t>
  </si>
  <si>
    <t>Andalucía</t>
  </si>
  <si>
    <t>Hombres</t>
  </si>
  <si>
    <t>Mujeres</t>
  </si>
  <si>
    <t>Total</t>
  </si>
  <si>
    <t>Cantabria</t>
  </si>
  <si>
    <t>Cataluña</t>
  </si>
  <si>
    <t>Comunidad Valenciana</t>
  </si>
  <si>
    <t>Comunidad</t>
  </si>
  <si>
    <t>Aragón</t>
  </si>
  <si>
    <t>Asturias (Principado de)</t>
  </si>
  <si>
    <t>Balears (Illes)</t>
  </si>
  <si>
    <t>Canarias</t>
  </si>
  <si>
    <t>Castilla y León</t>
  </si>
  <si>
    <t>Castilla-La Mancha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</si>
  <si>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</si>
  <si>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</si>
  <si>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</si>
  <si>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</si>
  <si>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</si>
  <si>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</si>
  <si>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</si>
  <si>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</si>
  <si>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</si>
  <si>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Varones</t>
  </si>
  <si>
    <t>Fuente:  Instituto Nacional de Estadística</t>
  </si>
  <si>
    <t>Baleares (illes)</t>
  </si>
  <si>
    <t>Galícia</t>
  </si>
  <si>
    <t>Población General</t>
  </si>
  <si>
    <t>Tasa de incidencia =</t>
  </si>
  <si>
    <t>Tasa de incidencia ajustada =</t>
  </si>
  <si>
    <t>Diálisis Peritoneal</t>
  </si>
  <si>
    <t>Añadir datos únicamente de pacientes residentes, para evitar sesgos en la comparación de los datos</t>
  </si>
  <si>
    <t>Pacientes en diálisis con VHC +</t>
  </si>
  <si>
    <t>Pacientes en diálisis con VHB +</t>
  </si>
  <si>
    <t>PREVALENTES - MARCADORES VÍRICOS</t>
  </si>
  <si>
    <t>Incidentes</t>
  </si>
  <si>
    <t>No incidentes</t>
  </si>
  <si>
    <t xml:space="preserve">RR = </t>
  </si>
  <si>
    <t>R1 =</t>
  </si>
  <si>
    <t>R2 =</t>
  </si>
  <si>
    <t>SD(ln(OR))=</t>
  </si>
  <si>
    <t>SD(ln(RR))=</t>
  </si>
  <si>
    <t>OR =</t>
  </si>
  <si>
    <t>ln(OR) =</t>
  </si>
  <si>
    <t>ln(RR) =</t>
  </si>
  <si>
    <t>15-44 años</t>
  </si>
  <si>
    <t>45-64 años</t>
  </si>
  <si>
    <t>65-74 años</t>
  </si>
  <si>
    <t>&gt;75 años</t>
  </si>
  <si>
    <t>Medidas de asociación y de impacto potencial</t>
  </si>
  <si>
    <t>Riesgos Relativos</t>
  </si>
  <si>
    <t>Razón de Prevalencias</t>
  </si>
  <si>
    <t>ETIOLOGÍA DE IRCT (Varones)</t>
  </si>
  <si>
    <t>ETIOLOGÍA DE IRCT (Mujeres)</t>
  </si>
  <si>
    <t>Prevalentes</t>
  </si>
  <si>
    <t>No prevalentes</t>
  </si>
  <si>
    <t>Glomerulonefritis</t>
  </si>
  <si>
    <t>PNC/NIC</t>
  </si>
  <si>
    <t>Diabetes mellitus</t>
  </si>
  <si>
    <t>Vasculares</t>
  </si>
  <si>
    <t xml:space="preserve">Enf Poliquística </t>
  </si>
  <si>
    <t>Otras hereditarias/Congénitas</t>
  </si>
  <si>
    <t>Sistémicas</t>
  </si>
  <si>
    <t>Otras</t>
  </si>
  <si>
    <t>No filiadas</t>
  </si>
  <si>
    <t>Distribución esperada</t>
  </si>
  <si>
    <t>Incidentes esperados</t>
  </si>
  <si>
    <t>PMP</t>
  </si>
  <si>
    <t>Población</t>
  </si>
  <si>
    <t>Estado</t>
  </si>
  <si>
    <t>Tipo de comprobación</t>
  </si>
  <si>
    <t>Pacientes fallecidos en HD</t>
  </si>
  <si>
    <t>Pacientes fallecidos en DP</t>
  </si>
  <si>
    <t>Pacientes fallecidos en Tx</t>
  </si>
  <si>
    <t>Pacientes incidentes cuyo primer tratamiento es HD</t>
  </si>
  <si>
    <t>Pacientes incidentes cuyo primer tratamiento es DP</t>
  </si>
  <si>
    <t>Pacientes incidentes cuyo primer tratamiento es Tx</t>
  </si>
  <si>
    <t>Pacientes incidentes por sexo y por primer tratamiento</t>
  </si>
  <si>
    <t>Pacientes incidentes por sexo, etiología de IRCT y grupo de edad</t>
  </si>
  <si>
    <t>Pacientes prevalentes en HD</t>
  </si>
  <si>
    <t>Pacientes prevalentes en DP</t>
  </si>
  <si>
    <t>Pacientes prevalentes en Tx</t>
  </si>
  <si>
    <t>Pacientes prevalentes por sexo y ERP</t>
  </si>
  <si>
    <t>Mujeres prevalentes por edad y ERP</t>
  </si>
  <si>
    <t>Hombres prevalentes por edad y ERP</t>
  </si>
  <si>
    <t>Pacientes prevalentes por sexo, tratamiento y grupo de edad</t>
  </si>
  <si>
    <t>Esta Hoja de Cálculo comprueba diversos datos de las distintas tablas y comprueba su validez respecto de</t>
  </si>
  <si>
    <t>otras tablas.</t>
  </si>
  <si>
    <t>Comprobación de los datos introduccidos</t>
  </si>
  <si>
    <t>Datos globales de la situación de los pacientes con IRCT</t>
  </si>
  <si>
    <t>Ajuste de la Incidencia Acumulada por el método directo</t>
  </si>
  <si>
    <t>Contacto:  INE E-mail:www.ine.es/infoine Internet:  www.ine.es. Tel: +34 91 583 91 00 Fax: +34 91 583 91 58</t>
  </si>
  <si>
    <t xml:space="preserve">LI RR = </t>
  </si>
  <si>
    <t>LS RR =</t>
  </si>
  <si>
    <t>LI OR =</t>
  </si>
  <si>
    <t>LS OR =</t>
  </si>
  <si>
    <t>Tasas de Mortalidad Específicas - TME</t>
  </si>
  <si>
    <t>TMB</t>
  </si>
  <si>
    <t>HD</t>
  </si>
  <si>
    <t>DP</t>
  </si>
  <si>
    <t>TX</t>
  </si>
  <si>
    <t>Edad     Agrupada</t>
  </si>
  <si>
    <t>Personas         en cada grupo (nr)</t>
  </si>
  <si>
    <t>% de población (pr)</t>
  </si>
  <si>
    <t>Personas fallecidas          (mr)</t>
  </si>
  <si>
    <t>Tasas de mortalidad específicas             por grupos de edad                                     (tr = (mr)/(nr))</t>
  </si>
  <si>
    <t>+75 años</t>
  </si>
  <si>
    <t>------</t>
  </si>
  <si>
    <t>Población A  (tasas)          (ta)</t>
  </si>
  <si>
    <t>Población B  (tasas)                 (tb)</t>
  </si>
  <si>
    <t>Tasas ponderadas (A)     (pr)x(ta)</t>
  </si>
  <si>
    <t>Tasas ponderadas (B)     (pr)x(tb)</t>
  </si>
  <si>
    <t>RMED =</t>
  </si>
  <si>
    <t>La mortalidad de la población B es</t>
  </si>
  <si>
    <t xml:space="preserve"> veces mayor que la mortalidad de la población A.</t>
  </si>
  <si>
    <t>Asturias</t>
  </si>
  <si>
    <t>Illes Balears</t>
  </si>
  <si>
    <t>C.La Mancha</t>
  </si>
  <si>
    <t>C. y León</t>
  </si>
  <si>
    <t>CAPV</t>
  </si>
  <si>
    <t>C. Valenciana</t>
  </si>
  <si>
    <t>La Rioja</t>
  </si>
  <si>
    <t>Madrid</t>
  </si>
  <si>
    <t>Murcia</t>
  </si>
  <si>
    <t>Navarra</t>
  </si>
  <si>
    <t>Ceuta y Melilla</t>
  </si>
  <si>
    <t>Otros Países</t>
  </si>
  <si>
    <t>Tasas de Mortalidad Específicas                                           por último tratamiento seguido</t>
  </si>
  <si>
    <t>TOTAL</t>
  </si>
  <si>
    <t>Ajuste de la Prevalencia Puntual por el método directo</t>
  </si>
  <si>
    <t>CENTROS DE TRATAMIENTO</t>
  </si>
  <si>
    <t>Servicios y Unidades de Nefrología hospitalarios y centros de diálisis extrahospitalarios</t>
  </si>
  <si>
    <t>Fuente:Instituto Nacional de Estadística</t>
  </si>
  <si>
    <t>Paseo de la Castellana, 183 - 28071 - Madrid - España Teléfono: (+34) 91 583 91 00 - Contacta:</t>
  </si>
  <si>
    <t xml:space="preserve">       Hemodiálisis convencional</t>
  </si>
  <si>
    <t xml:space="preserve">       Diálisis Peritoneal CAPD</t>
  </si>
  <si>
    <t xml:space="preserve">       Diálisis Peritoneal Cicladora</t>
  </si>
  <si>
    <t xml:space="preserve">       HF, HDF y otras técnicas</t>
  </si>
  <si>
    <t>Incluir como  "HF, HDF y otras técnicas" los pacientes que a 31 de diciembre se encuentren en</t>
  </si>
  <si>
    <t>tratamiento con alguna técnica de HD diferente de la HD convencional, siempre que se conozca.</t>
  </si>
  <si>
    <t>Unidades: Personas</t>
  </si>
  <si>
    <r>
      <t xml:space="preserve">© </t>
    </r>
    <r>
      <rPr>
        <sz val="8"/>
        <color indexed="12"/>
        <rFont val="Arial"/>
        <family val="2"/>
      </rPr>
      <t>INE 2011</t>
    </r>
    <r>
      <rPr>
        <sz val="8"/>
        <color indexed="25"/>
        <rFont val="Arial"/>
        <family val="2"/>
      </rPr>
      <t xml:space="preserve"> Paseo de la Castellana, 183 - 28071 - Madrid - España Tlf: (+34) 91 583 91 00 - email : </t>
    </r>
    <r>
      <rPr>
        <sz val="8"/>
        <color indexed="12"/>
        <rFont val="Arial"/>
        <family val="2"/>
      </rPr>
      <t>www.ine.es/infoine</t>
    </r>
  </si>
  <si>
    <t>Copyright INE 2013</t>
  </si>
  <si>
    <t>PACIENTES QUE INICIARON TRS POR PRIMERA VEZ EN 2015</t>
  </si>
  <si>
    <t>TRASPLANTES RENALES EFECTUADOS EN 2015</t>
  </si>
  <si>
    <t>Trasplantes totales efectuados en 2015</t>
  </si>
  <si>
    <t>PACIENTES QUE INICIAN DIÁLISIS TRAS PÉRDIDA DE INJERTO DURANTE 2015</t>
  </si>
  <si>
    <t>PREVALENTES “31-12-2015”</t>
  </si>
  <si>
    <t>FALLECIMIENTOS  EN  2015</t>
  </si>
  <si>
    <t>Número de Centros en la CA en 2015</t>
  </si>
  <si>
    <t>Nº de Centros que reportan al registro en 2015</t>
  </si>
  <si>
    <t>Pacientes nuevos, que iniciaron por primera vez tratamiento sustitutivo durante el año 2015</t>
  </si>
  <si>
    <t>Pacientes prevalentes, todos los pacientes vivos en tto. sustitutivo el 31/12/2015</t>
  </si>
  <si>
    <t>Pacientes fallecidos durante 2015, cuyo último tratamiento era Hemodiálisis</t>
  </si>
  <si>
    <t>Pacientes fallecidos durante 2015, cuyo último tratamiento era Diálisis Peritoneal</t>
  </si>
  <si>
    <t>Pacientes fallecidos durante 2015, cuyo último tratamiento era Trasplante Renal</t>
  </si>
  <si>
    <t>Ambos Sexos</t>
  </si>
  <si>
    <t>Copyright INE 2015</t>
  </si>
  <si>
    <t>comunidad autónoma.</t>
  </si>
  <si>
    <t>CCAA.- Comunidades autónomas</t>
  </si>
  <si>
    <t>Comunidad autónoma.</t>
  </si>
  <si>
    <t xml:space="preserve">Población  por sexo, comunidades y grupos edad </t>
  </si>
  <si>
    <t>Estadística del Padrón Continuo a 1 de enero de 2015. Datos a nivel nacional y</t>
  </si>
  <si>
    <t>Población por comunidades y provincias, edad (grupos quinquenales) y sexo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</si>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</sst>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6">
    <font>
      <sz val="10"/>
      <name val="Geometr415 Lt BT"/>
      <family val="0"/>
    </font>
    <font>
      <sz val="11"/>
      <color indexed="8"/>
      <name val="Calibri"/>
      <family val="2"/>
    </font>
    <font>
      <sz val="8"/>
      <name val="Geometr415 Lt BT"/>
      <family val="0"/>
    </font>
    <font>
      <sz val="10"/>
      <color indexed="9"/>
      <name val="Geometr415 Lt BT"/>
      <family val="0"/>
    </font>
    <font>
      <sz val="12"/>
      <color indexed="9"/>
      <name val="Geometr415 Lt BT"/>
      <family val="0"/>
    </font>
    <font>
      <sz val="16"/>
      <color indexed="9"/>
      <name val="Geometr415 Lt BT"/>
      <family val="0"/>
    </font>
    <font>
      <sz val="11"/>
      <color indexed="9"/>
      <name val="Geometr415 Lt BT"/>
      <family val="0"/>
    </font>
    <font>
      <sz val="8"/>
      <color indexed="9"/>
      <name val="Geometr415 Lt BT"/>
      <family val="0"/>
    </font>
    <font>
      <b/>
      <sz val="10"/>
      <color indexed="9"/>
      <name val="Geometr415 Lt BT"/>
      <family val="2"/>
    </font>
    <font>
      <b/>
      <sz val="10"/>
      <name val="Geometr415 Lt BT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Geometr415 Lt BT"/>
      <family val="2"/>
    </font>
    <font>
      <sz val="7"/>
      <name val="Geometr415 Lt BT"/>
      <family val="0"/>
    </font>
    <font>
      <sz val="10"/>
      <name val="Wingdings"/>
      <family val="0"/>
    </font>
    <font>
      <b/>
      <i/>
      <sz val="16"/>
      <name val="Geometr415 Lt BT"/>
      <family val="2"/>
    </font>
    <font>
      <b/>
      <i/>
      <sz val="14"/>
      <name val="Geometr415 Lt BT"/>
      <family val="2"/>
    </font>
    <font>
      <b/>
      <i/>
      <sz val="16"/>
      <color indexed="9"/>
      <name val="Geometr415 Lt BT"/>
      <family val="2"/>
    </font>
    <font>
      <b/>
      <i/>
      <sz val="10"/>
      <color indexed="9"/>
      <name val="Geometr415 Lt BT"/>
      <family val="2"/>
    </font>
    <font>
      <b/>
      <i/>
      <sz val="14"/>
      <color indexed="9"/>
      <name val="Geometr415 Lt BT"/>
      <family val="2"/>
    </font>
    <font>
      <sz val="9"/>
      <name val="Geometr415 Lt BT"/>
      <family val="0"/>
    </font>
    <font>
      <i/>
      <sz val="9"/>
      <name val="Geometr415 Lt BT"/>
      <family val="0"/>
    </font>
    <font>
      <b/>
      <i/>
      <sz val="12"/>
      <color indexed="9"/>
      <name val="Geometr415 Lt BT"/>
      <family val="2"/>
    </font>
    <font>
      <sz val="8"/>
      <name val="Arial"/>
      <family val="2"/>
    </font>
    <font>
      <sz val="8"/>
      <color indexed="25"/>
      <name val="Arial"/>
      <family val="2"/>
    </font>
    <font>
      <sz val="8"/>
      <color indexed="12"/>
      <name val="Arial"/>
      <family val="2"/>
    </font>
    <font>
      <sz val="10"/>
      <color indexed="12"/>
      <name val="Geometr415 Lt BT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>
        <color indexed="9"/>
      </top>
      <bottom style="thin"/>
    </border>
    <border>
      <left style="medium"/>
      <right/>
      <top style="medium"/>
      <bottom style="medium">
        <color indexed="9"/>
      </bottom>
    </border>
    <border>
      <left style="medium"/>
      <right/>
      <top style="medium">
        <color indexed="9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>
        <color indexed="9"/>
      </top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/>
      <top style="medium"/>
      <bottom style="medium"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/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medium"/>
    </border>
    <border>
      <left/>
      <right style="medium"/>
      <top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/>
    </border>
    <border>
      <left style="medium">
        <color indexed="9"/>
      </left>
      <right/>
      <top style="medium"/>
      <bottom/>
    </border>
    <border>
      <left style="medium">
        <color indexed="9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indexed="9"/>
      </left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medium"/>
      <bottom/>
    </border>
    <border>
      <left style="thin">
        <color indexed="9"/>
      </left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4" fillId="4" borderId="0" applyNumberFormat="0" applyBorder="0" applyAlignment="0" applyProtection="0"/>
    <xf numFmtId="0" fontId="39" fillId="16" borderId="1" applyNumberFormat="0" applyAlignment="0" applyProtection="0"/>
    <xf numFmtId="0" fontId="41" fillId="17" borderId="2" applyNumberFormat="0" applyAlignment="0" applyProtection="0"/>
    <xf numFmtId="0" fontId="40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19" fillId="16" borderId="0" xfId="0" applyFont="1" applyFill="1" applyAlignment="1" applyProtection="1">
      <alignment/>
      <protection hidden="1"/>
    </xf>
    <xf numFmtId="0" fontId="3" fillId="16" borderId="0" xfId="0" applyFont="1" applyFill="1" applyAlignment="1" applyProtection="1">
      <alignment/>
      <protection hidden="1"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0" fillId="25" borderId="21" xfId="0" applyFill="1" applyBorder="1" applyAlignment="1" applyProtection="1">
      <alignment horizontal="center" vertical="center"/>
      <protection locked="0"/>
    </xf>
    <xf numFmtId="0" fontId="0" fillId="25" borderId="22" xfId="0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25" borderId="19" xfId="0" applyFill="1" applyBorder="1" applyAlignment="1" applyProtection="1">
      <alignment horizontal="center" vertical="center"/>
      <protection hidden="1"/>
    </xf>
    <xf numFmtId="0" fontId="0" fillId="25" borderId="19" xfId="0" applyFill="1" applyBorder="1" applyAlignment="1" applyProtection="1">
      <alignment/>
      <protection locked="0"/>
    </xf>
    <xf numFmtId="0" fontId="0" fillId="25" borderId="18" xfId="0" applyFill="1" applyBorder="1" applyAlignment="1" applyProtection="1">
      <alignment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21" xfId="0" applyFont="1" applyFill="1" applyBorder="1" applyAlignment="1" applyProtection="1">
      <alignment horizontal="center" vertical="center"/>
      <protection locked="0"/>
    </xf>
    <xf numFmtId="0" fontId="0" fillId="25" borderId="23" xfId="0" applyFont="1" applyFill="1" applyBorder="1" applyAlignment="1" applyProtection="1">
      <alignment horizontal="center" vertical="center"/>
      <protection locked="0"/>
    </xf>
    <xf numFmtId="0" fontId="0" fillId="25" borderId="24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22" xfId="0" applyFont="1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/>
      <protection locked="0"/>
    </xf>
    <xf numFmtId="0" fontId="0" fillId="25" borderId="21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16" borderId="16" xfId="0" applyFont="1" applyFill="1" applyBorder="1" applyAlignment="1" applyProtection="1">
      <alignment/>
      <protection hidden="1"/>
    </xf>
    <xf numFmtId="0" fontId="0" fillId="16" borderId="17" xfId="0" applyFont="1" applyFill="1" applyBorder="1" applyAlignment="1" applyProtection="1">
      <alignment/>
      <protection hidden="1"/>
    </xf>
    <xf numFmtId="0" fontId="19" fillId="16" borderId="16" xfId="0" applyFont="1" applyFill="1" applyBorder="1" applyAlignment="1" applyProtection="1">
      <alignment/>
      <protection hidden="1"/>
    </xf>
    <xf numFmtId="0" fontId="3" fillId="16" borderId="26" xfId="0" applyFont="1" applyFill="1" applyBorder="1" applyAlignment="1" applyProtection="1">
      <alignment horizontal="center"/>
      <protection hidden="1"/>
    </xf>
    <xf numFmtId="0" fontId="3" fillId="16" borderId="27" xfId="0" applyFont="1" applyFill="1" applyBorder="1" applyAlignment="1" applyProtection="1">
      <alignment horizontal="left"/>
      <protection hidden="1"/>
    </xf>
    <xf numFmtId="0" fontId="3" fillId="16" borderId="28" xfId="0" applyFont="1" applyFill="1" applyBorder="1" applyAlignment="1" applyProtection="1">
      <alignment horizontal="left"/>
      <protection hidden="1"/>
    </xf>
    <xf numFmtId="0" fontId="8" fillId="16" borderId="29" xfId="0" applyFont="1" applyFill="1" applyBorder="1" applyAlignment="1" applyProtection="1">
      <alignment wrapText="1"/>
      <protection hidden="1"/>
    </xf>
    <xf numFmtId="0" fontId="3" fillId="16" borderId="26" xfId="0" applyFont="1" applyFill="1" applyBorder="1" applyAlignment="1" applyProtection="1">
      <alignment horizontal="center" vertical="center"/>
      <protection hidden="1"/>
    </xf>
    <xf numFmtId="0" fontId="3" fillId="16" borderId="28" xfId="0" applyFont="1" applyFill="1" applyBorder="1" applyAlignment="1" applyProtection="1">
      <alignment wrapText="1"/>
      <protection hidden="1"/>
    </xf>
    <xf numFmtId="0" fontId="8" fillId="16" borderId="29" xfId="0" applyFont="1" applyFill="1" applyBorder="1" applyAlignment="1" applyProtection="1">
      <alignment horizontal="left" vertical="center" wrapText="1"/>
      <protection hidden="1"/>
    </xf>
    <xf numFmtId="0" fontId="3" fillId="16" borderId="29" xfId="0" applyFont="1" applyFill="1" applyBorder="1" applyAlignment="1" applyProtection="1">
      <alignment horizontal="center" vertical="center"/>
      <protection hidden="1"/>
    </xf>
    <xf numFmtId="0" fontId="3" fillId="16" borderId="27" xfId="0" applyFont="1" applyFill="1" applyBorder="1" applyAlignment="1" applyProtection="1">
      <alignment wrapText="1"/>
      <protection hidden="1"/>
    </xf>
    <xf numFmtId="0" fontId="3" fillId="16" borderId="30" xfId="0" applyFont="1" applyFill="1" applyBorder="1" applyAlignment="1" applyProtection="1">
      <alignment horizontal="center" vertical="center"/>
      <protection hidden="1"/>
    </xf>
    <xf numFmtId="0" fontId="3" fillId="16" borderId="31" xfId="0" applyFont="1" applyFill="1" applyBorder="1" applyAlignment="1" applyProtection="1">
      <alignment/>
      <protection hidden="1"/>
    </xf>
    <xf numFmtId="0" fontId="3" fillId="16" borderId="32" xfId="0" applyFont="1" applyFill="1" applyBorder="1" applyAlignment="1" applyProtection="1">
      <alignment horizontal="center" vertical="center"/>
      <protection hidden="1"/>
    </xf>
    <xf numFmtId="0" fontId="3" fillId="16" borderId="33" xfId="0" applyFont="1" applyFill="1" applyBorder="1" applyAlignment="1" applyProtection="1">
      <alignment horizontal="center" vertical="center"/>
      <protection hidden="1"/>
    </xf>
    <xf numFmtId="0" fontId="3" fillId="16" borderId="34" xfId="0" applyFont="1" applyFill="1" applyBorder="1" applyAlignment="1" applyProtection="1">
      <alignment/>
      <protection hidden="1"/>
    </xf>
    <xf numFmtId="0" fontId="3" fillId="16" borderId="27" xfId="0" applyFont="1" applyFill="1" applyBorder="1" applyAlignment="1" applyProtection="1">
      <alignment/>
      <protection hidden="1"/>
    </xf>
    <xf numFmtId="0" fontId="3" fillId="16" borderId="28" xfId="0" applyFont="1" applyFill="1" applyBorder="1" applyAlignment="1" applyProtection="1">
      <alignment/>
      <protection hidden="1"/>
    </xf>
    <xf numFmtId="0" fontId="3" fillId="16" borderId="29" xfId="0" applyFont="1" applyFill="1" applyBorder="1" applyAlignment="1" applyProtection="1">
      <alignment/>
      <protection hidden="1"/>
    </xf>
    <xf numFmtId="0" fontId="3" fillId="16" borderId="29" xfId="0" applyFont="1" applyFill="1" applyBorder="1" applyAlignment="1" applyProtection="1">
      <alignment vertical="center" wrapText="1"/>
      <protection hidden="1"/>
    </xf>
    <xf numFmtId="0" fontId="3" fillId="16" borderId="35" xfId="0" applyFont="1" applyFill="1" applyBorder="1" applyAlignment="1" applyProtection="1">
      <alignment/>
      <protection hidden="1"/>
    </xf>
    <xf numFmtId="0" fontId="3" fillId="16" borderId="36" xfId="0" applyFont="1" applyFill="1" applyBorder="1" applyAlignment="1" applyProtection="1">
      <alignment horizontal="center" vertic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0" fontId="3" fillId="16" borderId="26" xfId="0" applyFont="1" applyFill="1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8" fillId="16" borderId="30" xfId="0" applyFont="1" applyFill="1" applyBorder="1" applyAlignment="1" applyProtection="1">
      <alignment horizontal="center"/>
      <protection hidden="1"/>
    </xf>
    <xf numFmtId="0" fontId="8" fillId="16" borderId="36" xfId="0" applyFont="1" applyFill="1" applyBorder="1" applyAlignment="1" applyProtection="1">
      <alignment horizontal="center"/>
      <protection hidden="1"/>
    </xf>
    <xf numFmtId="0" fontId="3" fillId="16" borderId="37" xfId="0" applyFont="1" applyFill="1" applyBorder="1" applyAlignment="1" applyProtection="1">
      <alignment/>
      <protection hidden="1"/>
    </xf>
    <xf numFmtId="0" fontId="3" fillId="16" borderId="38" xfId="0" applyFont="1" applyFill="1" applyBorder="1" applyAlignment="1" applyProtection="1">
      <alignment/>
      <protection hidden="1"/>
    </xf>
    <xf numFmtId="0" fontId="3" fillId="16" borderId="23" xfId="0" applyFont="1" applyFill="1" applyBorder="1" applyAlignment="1" applyProtection="1">
      <alignment/>
      <protection hidden="1"/>
    </xf>
    <xf numFmtId="0" fontId="3" fillId="16" borderId="32" xfId="0" applyFont="1" applyFill="1" applyBorder="1" applyAlignment="1" applyProtection="1">
      <alignment/>
      <protection hidden="1"/>
    </xf>
    <xf numFmtId="0" fontId="0" fillId="25" borderId="39" xfId="0" applyFill="1" applyBorder="1" applyAlignment="1" applyProtection="1">
      <alignment horizontal="center" vertical="center"/>
      <protection hidden="1"/>
    </xf>
    <xf numFmtId="0" fontId="0" fillId="25" borderId="40" xfId="0" applyFill="1" applyBorder="1" applyAlignment="1" applyProtection="1">
      <alignment horizontal="center" vertical="center"/>
      <protection hidden="1"/>
    </xf>
    <xf numFmtId="0" fontId="0" fillId="25" borderId="41" xfId="0" applyFill="1" applyBorder="1" applyAlignment="1" applyProtection="1">
      <alignment horizontal="center" vertical="center"/>
      <protection hidden="1"/>
    </xf>
    <xf numFmtId="0" fontId="0" fillId="25" borderId="42" xfId="0" applyFill="1" applyBorder="1" applyAlignment="1" applyProtection="1">
      <alignment horizontal="center" vertical="center"/>
      <protection hidden="1"/>
    </xf>
    <xf numFmtId="0" fontId="0" fillId="25" borderId="43" xfId="0" applyFill="1" applyBorder="1" applyAlignment="1" applyProtection="1">
      <alignment horizontal="center" vertical="center"/>
      <protection hidden="1"/>
    </xf>
    <xf numFmtId="0" fontId="0" fillId="25" borderId="28" xfId="0" applyFill="1" applyBorder="1" applyAlignment="1" applyProtection="1">
      <alignment horizontal="center" vertical="center"/>
      <protection hidden="1"/>
    </xf>
    <xf numFmtId="0" fontId="3" fillId="16" borderId="44" xfId="0" applyFont="1" applyFill="1" applyBorder="1" applyAlignment="1" applyProtection="1">
      <alignment/>
      <protection hidden="1"/>
    </xf>
    <xf numFmtId="0" fontId="3" fillId="16" borderId="45" xfId="0" applyFont="1" applyFill="1" applyBorder="1" applyAlignment="1" applyProtection="1">
      <alignment/>
      <protection hidden="1"/>
    </xf>
    <xf numFmtId="0" fontId="3" fillId="16" borderId="46" xfId="0" applyFont="1" applyFill="1" applyBorder="1" applyAlignment="1" applyProtection="1">
      <alignment/>
      <protection hidden="1"/>
    </xf>
    <xf numFmtId="0" fontId="0" fillId="25" borderId="47" xfId="0" applyFill="1" applyBorder="1" applyAlignment="1" applyProtection="1">
      <alignment horizontal="center" vertical="center"/>
      <protection hidden="1"/>
    </xf>
    <xf numFmtId="1" fontId="0" fillId="25" borderId="43" xfId="0" applyNumberFormat="1" applyFill="1" applyBorder="1" applyAlignment="1" applyProtection="1">
      <alignment horizontal="center" vertical="center"/>
      <protection hidden="1"/>
    </xf>
    <xf numFmtId="1" fontId="0" fillId="25" borderId="47" xfId="0" applyNumberFormat="1" applyFill="1" applyBorder="1" applyAlignment="1" applyProtection="1">
      <alignment horizontal="center" vertical="center"/>
      <protection hidden="1"/>
    </xf>
    <xf numFmtId="0" fontId="0" fillId="25" borderId="48" xfId="0" applyFill="1" applyBorder="1" applyAlignment="1" applyProtection="1">
      <alignment horizontal="center" vertical="center"/>
      <protection hidden="1"/>
    </xf>
    <xf numFmtId="0" fontId="0" fillId="25" borderId="49" xfId="0" applyFill="1" applyBorder="1" applyAlignment="1" applyProtection="1">
      <alignment horizontal="center" vertical="center"/>
      <protection hidden="1"/>
    </xf>
    <xf numFmtId="0" fontId="3" fillId="16" borderId="37" xfId="0" applyFont="1" applyFill="1" applyBorder="1" applyAlignment="1" applyProtection="1">
      <alignment horizontal="left" vertical="center"/>
      <protection hidden="1"/>
    </xf>
    <xf numFmtId="1" fontId="0" fillId="25" borderId="48" xfId="0" applyNumberFormat="1" applyFill="1" applyBorder="1" applyAlignment="1" applyProtection="1">
      <alignment horizontal="center" vertical="center"/>
      <protection hidden="1"/>
    </xf>
    <xf numFmtId="1" fontId="0" fillId="25" borderId="49" xfId="0" applyNumberFormat="1" applyFill="1" applyBorder="1" applyAlignment="1" applyProtection="1">
      <alignment horizontal="center" vertical="center"/>
      <protection hidden="1"/>
    </xf>
    <xf numFmtId="0" fontId="3" fillId="16" borderId="50" xfId="0" applyFont="1" applyFill="1" applyBorder="1" applyAlignment="1" applyProtection="1">
      <alignment/>
      <protection hidden="1"/>
    </xf>
    <xf numFmtId="0" fontId="0" fillId="25" borderId="43" xfId="0" applyFont="1" applyFill="1" applyBorder="1" applyAlignment="1" applyProtection="1">
      <alignment horizontal="center" vertical="center"/>
      <protection hidden="1"/>
    </xf>
    <xf numFmtId="0" fontId="3" fillId="16" borderId="30" xfId="0" applyFont="1" applyFill="1" applyBorder="1" applyAlignment="1" applyProtection="1">
      <alignment/>
      <protection hidden="1"/>
    </xf>
    <xf numFmtId="0" fontId="3" fillId="16" borderId="23" xfId="0" applyFont="1" applyFill="1" applyBorder="1" applyAlignment="1" applyProtection="1">
      <alignment/>
      <protection hidden="1"/>
    </xf>
    <xf numFmtId="0" fontId="3" fillId="16" borderId="18" xfId="0" applyFont="1" applyFill="1" applyBorder="1" applyAlignment="1" applyProtection="1">
      <alignment/>
      <protection hidden="1"/>
    </xf>
    <xf numFmtId="0" fontId="3" fillId="16" borderId="51" xfId="0" applyFont="1" applyFill="1" applyBorder="1" applyAlignment="1" applyProtection="1">
      <alignment horizontal="center"/>
      <protection hidden="1"/>
    </xf>
    <xf numFmtId="0" fontId="3" fillId="16" borderId="31" xfId="0" applyFont="1" applyFill="1" applyBorder="1" applyAlignment="1" applyProtection="1">
      <alignment horizontal="center"/>
      <protection hidden="1"/>
    </xf>
    <xf numFmtId="0" fontId="0" fillId="25" borderId="43" xfId="0" applyFont="1" applyFill="1" applyBorder="1" applyAlignment="1" applyProtection="1">
      <alignment/>
      <protection hidden="1"/>
    </xf>
    <xf numFmtId="0" fontId="0" fillId="25" borderId="47" xfId="0" applyFont="1" applyFill="1" applyBorder="1" applyAlignment="1" applyProtection="1">
      <alignment/>
      <protection hidden="1"/>
    </xf>
    <xf numFmtId="0" fontId="0" fillId="25" borderId="48" xfId="0" applyFont="1" applyFill="1" applyBorder="1" applyAlignment="1" applyProtection="1">
      <alignment/>
      <protection hidden="1"/>
    </xf>
    <xf numFmtId="0" fontId="0" fillId="25" borderId="49" xfId="0" applyFont="1" applyFill="1" applyBorder="1" applyAlignment="1" applyProtection="1">
      <alignment/>
      <protection hidden="1"/>
    </xf>
    <xf numFmtId="0" fontId="3" fillId="16" borderId="52" xfId="0" applyFont="1" applyFill="1" applyBorder="1" applyAlignment="1" applyProtection="1">
      <alignment/>
      <protection hidden="1"/>
    </xf>
    <xf numFmtId="0" fontId="3" fillId="16" borderId="24" xfId="0" applyFont="1" applyFill="1" applyBorder="1" applyAlignment="1" applyProtection="1">
      <alignment/>
      <protection hidden="1"/>
    </xf>
    <xf numFmtId="0" fontId="3" fillId="16" borderId="53" xfId="0" applyFont="1" applyFill="1" applyBorder="1" applyAlignment="1" applyProtection="1">
      <alignment/>
      <protection hidden="1"/>
    </xf>
    <xf numFmtId="0" fontId="3" fillId="16" borderId="54" xfId="0" applyFont="1" applyFill="1" applyBorder="1" applyAlignment="1" applyProtection="1">
      <alignment/>
      <protection hidden="1"/>
    </xf>
    <xf numFmtId="0" fontId="3" fillId="16" borderId="30" xfId="0" applyFont="1" applyFill="1" applyBorder="1" applyAlignment="1" applyProtection="1">
      <alignment/>
      <protection hidden="1"/>
    </xf>
    <xf numFmtId="0" fontId="21" fillId="16" borderId="0" xfId="0" applyFont="1" applyFill="1" applyAlignment="1" applyProtection="1">
      <alignment/>
      <protection hidden="1"/>
    </xf>
    <xf numFmtId="0" fontId="3" fillId="16" borderId="29" xfId="0" applyFont="1" applyFill="1" applyBorder="1" applyAlignment="1" applyProtection="1">
      <alignment/>
      <protection hidden="1"/>
    </xf>
    <xf numFmtId="0" fontId="3" fillId="16" borderId="18" xfId="0" applyFont="1" applyFill="1" applyBorder="1" applyAlignment="1" applyProtection="1">
      <alignment/>
      <protection hidden="1"/>
    </xf>
    <xf numFmtId="0" fontId="3" fillId="16" borderId="55" xfId="0" applyFont="1" applyFill="1" applyBorder="1" applyAlignment="1" applyProtection="1">
      <alignment horizontal="center" vertical="center"/>
      <protection hidden="1"/>
    </xf>
    <xf numFmtId="0" fontId="3" fillId="16" borderId="56" xfId="0" applyFont="1" applyFill="1" applyBorder="1" applyAlignment="1" applyProtection="1">
      <alignment horizontal="center" vertical="center"/>
      <protection hidden="1"/>
    </xf>
    <xf numFmtId="0" fontId="3" fillId="16" borderId="34" xfId="0" applyFont="1" applyFill="1" applyBorder="1" applyAlignment="1" applyProtection="1">
      <alignment horizontal="center" vertical="center"/>
      <protection hidden="1"/>
    </xf>
    <xf numFmtId="0" fontId="13" fillId="16" borderId="30" xfId="0" applyFont="1" applyFill="1" applyBorder="1" applyAlignment="1" applyProtection="1">
      <alignment/>
      <protection hidden="1"/>
    </xf>
    <xf numFmtId="0" fontId="12" fillId="16" borderId="36" xfId="0" applyFont="1" applyFill="1" applyBorder="1" applyAlignment="1" applyProtection="1">
      <alignment/>
      <protection hidden="1"/>
    </xf>
    <xf numFmtId="0" fontId="3" fillId="16" borderId="29" xfId="0" applyFont="1" applyFill="1" applyBorder="1" applyAlignment="1" applyProtection="1">
      <alignment horizontal="center" vertical="center"/>
      <protection hidden="1"/>
    </xf>
    <xf numFmtId="0" fontId="3" fillId="16" borderId="0" xfId="0" applyFont="1" applyFill="1" applyBorder="1" applyAlignment="1" applyProtection="1">
      <alignment/>
      <protection hidden="1"/>
    </xf>
    <xf numFmtId="0" fontId="5" fillId="16" borderId="29" xfId="0" applyFont="1" applyFill="1" applyBorder="1" applyAlignment="1" applyProtection="1">
      <alignment horizontal="left"/>
      <protection hidden="1"/>
    </xf>
    <xf numFmtId="0" fontId="4" fillId="16" borderId="29" xfId="0" applyFont="1" applyFill="1" applyBorder="1" applyAlignment="1" applyProtection="1">
      <alignment horizontal="center"/>
      <protection hidden="1"/>
    </xf>
    <xf numFmtId="0" fontId="4" fillId="16" borderId="57" xfId="0" applyFont="1" applyFill="1" applyBorder="1" applyAlignment="1" applyProtection="1">
      <alignment horizontal="left"/>
      <protection hidden="1"/>
    </xf>
    <xf numFmtId="0" fontId="3" fillId="16" borderId="57" xfId="0" applyFont="1" applyFill="1" applyBorder="1" applyAlignment="1" applyProtection="1">
      <alignment horizontal="left"/>
      <protection hidden="1"/>
    </xf>
    <xf numFmtId="0" fontId="4" fillId="16" borderId="58" xfId="0" applyFont="1" applyFill="1" applyBorder="1" applyAlignment="1" applyProtection="1">
      <alignment horizontal="left"/>
      <protection hidden="1"/>
    </xf>
    <xf numFmtId="0" fontId="3" fillId="16" borderId="58" xfId="0" applyFont="1" applyFill="1" applyBorder="1" applyAlignment="1" applyProtection="1">
      <alignment horizontal="left"/>
      <protection hidden="1"/>
    </xf>
    <xf numFmtId="0" fontId="3" fillId="16" borderId="59" xfId="0" applyFont="1" applyFill="1" applyBorder="1" applyAlignment="1" applyProtection="1">
      <alignment horizontal="left"/>
      <protection hidden="1"/>
    </xf>
    <xf numFmtId="0" fontId="4" fillId="16" borderId="60" xfId="0" applyFont="1" applyFill="1" applyBorder="1" applyAlignment="1" applyProtection="1">
      <alignment horizontal="center"/>
      <protection hidden="1"/>
    </xf>
    <xf numFmtId="0" fontId="4" fillId="16" borderId="61" xfId="0" applyFont="1" applyFill="1" applyBorder="1" applyAlignment="1" applyProtection="1">
      <alignment horizontal="center"/>
      <protection hidden="1"/>
    </xf>
    <xf numFmtId="0" fontId="4" fillId="16" borderId="62" xfId="0" applyFont="1" applyFill="1" applyBorder="1" applyAlignment="1" applyProtection="1">
      <alignment horizontal="center"/>
      <protection hidden="1"/>
    </xf>
    <xf numFmtId="0" fontId="4" fillId="16" borderId="30" xfId="0" applyFont="1" applyFill="1" applyBorder="1" applyAlignment="1" applyProtection="1">
      <alignment horizontal="center"/>
      <protection hidden="1"/>
    </xf>
    <xf numFmtId="0" fontId="3" fillId="16" borderId="63" xfId="0" applyFont="1" applyFill="1" applyBorder="1" applyAlignment="1" applyProtection="1">
      <alignment horizontal="left"/>
      <protection hidden="1"/>
    </xf>
    <xf numFmtId="0" fontId="6" fillId="16" borderId="29" xfId="0" applyFont="1" applyFill="1" applyBorder="1" applyAlignment="1" applyProtection="1">
      <alignment/>
      <protection hidden="1"/>
    </xf>
    <xf numFmtId="0" fontId="4" fillId="16" borderId="29" xfId="0" applyFont="1" applyFill="1" applyBorder="1" applyAlignment="1" applyProtection="1">
      <alignment/>
      <protection hidden="1"/>
    </xf>
    <xf numFmtId="0" fontId="3" fillId="16" borderId="64" xfId="0" applyFont="1" applyFill="1" applyBorder="1" applyAlignment="1" applyProtection="1">
      <alignment/>
      <protection hidden="1"/>
    </xf>
    <xf numFmtId="1" fontId="0" fillId="25" borderId="19" xfId="0" applyNumberFormat="1" applyFill="1" applyBorder="1" applyAlignment="1" applyProtection="1">
      <alignment horizontal="center" vertical="center"/>
      <protection locked="0"/>
    </xf>
    <xf numFmtId="1" fontId="0" fillId="25" borderId="20" xfId="0" applyNumberFormat="1" applyFill="1" applyBorder="1" applyAlignment="1" applyProtection="1">
      <alignment horizontal="center" vertical="center"/>
      <protection locked="0"/>
    </xf>
    <xf numFmtId="0" fontId="7" fillId="16" borderId="29" xfId="0" applyFont="1" applyFill="1" applyBorder="1" applyAlignment="1" applyProtection="1">
      <alignment horizontal="center" vertical="center"/>
      <protection hidden="1"/>
    </xf>
    <xf numFmtId="0" fontId="8" fillId="16" borderId="65" xfId="0" applyFont="1" applyFill="1" applyBorder="1" applyAlignment="1" applyProtection="1">
      <alignment wrapText="1"/>
      <protection hidden="1"/>
    </xf>
    <xf numFmtId="10" fontId="0" fillId="25" borderId="19" xfId="0" applyNumberFormat="1" applyFill="1" applyBorder="1" applyAlignment="1" applyProtection="1">
      <alignment/>
      <protection hidden="1"/>
    </xf>
    <xf numFmtId="10" fontId="0" fillId="25" borderId="18" xfId="0" applyNumberForma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65" fontId="22" fillId="0" borderId="0" xfId="0" applyNumberFormat="1" applyFont="1" applyAlignment="1" applyProtection="1">
      <alignment/>
      <protection hidden="1"/>
    </xf>
    <xf numFmtId="165" fontId="22" fillId="0" borderId="0" xfId="0" applyNumberFormat="1" applyFont="1" applyAlignment="1" applyProtection="1">
      <alignment horizontal="center"/>
      <protection hidden="1"/>
    </xf>
    <xf numFmtId="0" fontId="22" fillId="0" borderId="16" xfId="0" applyFont="1" applyBorder="1" applyAlignment="1" applyProtection="1">
      <alignment/>
      <protection hidden="1"/>
    </xf>
    <xf numFmtId="165" fontId="22" fillId="0" borderId="16" xfId="0" applyNumberFormat="1" applyFont="1" applyBorder="1" applyAlignment="1" applyProtection="1">
      <alignment/>
      <protection hidden="1"/>
    </xf>
    <xf numFmtId="165" fontId="22" fillId="0" borderId="16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Alignment="1" applyProtection="1" quotePrefix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 quotePrefix="1">
      <alignment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16" borderId="29" xfId="0" applyFont="1" applyFill="1" applyBorder="1" applyAlignment="1" applyProtection="1">
      <alignment/>
      <protection hidden="1"/>
    </xf>
    <xf numFmtId="0" fontId="3" fillId="16" borderId="19" xfId="0" applyFont="1" applyFill="1" applyBorder="1" applyAlignment="1" applyProtection="1">
      <alignment/>
      <protection hidden="1"/>
    </xf>
    <xf numFmtId="0" fontId="3" fillId="16" borderId="32" xfId="0" applyFont="1" applyFill="1" applyBorder="1" applyAlignment="1" applyProtection="1">
      <alignment/>
      <protection hidden="1"/>
    </xf>
    <xf numFmtId="0" fontId="0" fillId="25" borderId="32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25" borderId="33" xfId="0" applyFill="1" applyBorder="1" applyAlignment="1" applyProtection="1">
      <alignment/>
      <protection locked="0"/>
    </xf>
    <xf numFmtId="10" fontId="0" fillId="25" borderId="32" xfId="0" applyNumberFormat="1" applyFill="1" applyBorder="1" applyAlignment="1" applyProtection="1">
      <alignment/>
      <protection hidden="1"/>
    </xf>
    <xf numFmtId="0" fontId="3" fillId="16" borderId="52" xfId="0" applyFont="1" applyFill="1" applyBorder="1" applyAlignment="1" applyProtection="1">
      <alignment/>
      <protection hidden="1"/>
    </xf>
    <xf numFmtId="10" fontId="0" fillId="25" borderId="33" xfId="0" applyNumberFormat="1" applyFill="1" applyBorder="1" applyAlignment="1" applyProtection="1">
      <alignment/>
      <protection hidden="1"/>
    </xf>
    <xf numFmtId="0" fontId="0" fillId="25" borderId="66" xfId="0" applyFill="1" applyBorder="1" applyAlignment="1" applyProtection="1">
      <alignment horizontal="center" vertical="center"/>
      <protection hidden="1"/>
    </xf>
    <xf numFmtId="0" fontId="0" fillId="25" borderId="61" xfId="0" applyFill="1" applyBorder="1" applyAlignment="1" applyProtection="1">
      <alignment horizontal="center" vertical="center"/>
      <protection hidden="1"/>
    </xf>
    <xf numFmtId="0" fontId="0" fillId="25" borderId="67" xfId="0" applyFill="1" applyBorder="1" applyAlignment="1" applyProtection="1">
      <alignment horizontal="center" vertical="center"/>
      <protection hidden="1"/>
    </xf>
    <xf numFmtId="0" fontId="0" fillId="25" borderId="29" xfId="0" applyFill="1" applyBorder="1" applyAlignment="1" applyProtection="1">
      <alignment horizontal="center" vertical="center"/>
      <protection hidden="1"/>
    </xf>
    <xf numFmtId="0" fontId="0" fillId="25" borderId="55" xfId="0" applyFill="1" applyBorder="1" applyAlignment="1" applyProtection="1">
      <alignment horizontal="center" vertical="center"/>
      <protection hidden="1"/>
    </xf>
    <xf numFmtId="0" fontId="0" fillId="25" borderId="56" xfId="0" applyFill="1" applyBorder="1" applyAlignment="1" applyProtection="1">
      <alignment horizontal="center" vertical="center"/>
      <protection hidden="1"/>
    </xf>
    <xf numFmtId="0" fontId="0" fillId="25" borderId="34" xfId="0" applyFill="1" applyBorder="1" applyAlignment="1" applyProtection="1">
      <alignment horizontal="center" vertical="center"/>
      <protection hidden="1"/>
    </xf>
    <xf numFmtId="1" fontId="0" fillId="25" borderId="66" xfId="0" applyNumberFormat="1" applyFill="1" applyBorder="1" applyAlignment="1" applyProtection="1">
      <alignment horizontal="center" vertical="center"/>
      <protection hidden="1"/>
    </xf>
    <xf numFmtId="1" fontId="0" fillId="25" borderId="61" xfId="0" applyNumberFormat="1" applyFill="1" applyBorder="1" applyAlignment="1" applyProtection="1">
      <alignment horizontal="center" vertical="center"/>
      <protection hidden="1"/>
    </xf>
    <xf numFmtId="1" fontId="0" fillId="25" borderId="67" xfId="0" applyNumberFormat="1" applyFill="1" applyBorder="1" applyAlignment="1" applyProtection="1">
      <alignment horizontal="center" vertical="center"/>
      <protection hidden="1"/>
    </xf>
    <xf numFmtId="1" fontId="0" fillId="25" borderId="29" xfId="0" applyNumberFormat="1" applyFill="1" applyBorder="1" applyAlignment="1" applyProtection="1">
      <alignment horizontal="center" vertical="center"/>
      <protection hidden="1"/>
    </xf>
    <xf numFmtId="1" fontId="0" fillId="25" borderId="32" xfId="0" applyNumberFormat="1" applyFill="1" applyBorder="1" applyAlignment="1" applyProtection="1">
      <alignment horizontal="center" vertical="center"/>
      <protection locked="0"/>
    </xf>
    <xf numFmtId="1" fontId="0" fillId="25" borderId="68" xfId="0" applyNumberFormat="1" applyFill="1" applyBorder="1" applyAlignment="1" applyProtection="1">
      <alignment horizontal="center" vertical="center"/>
      <protection locked="0"/>
    </xf>
    <xf numFmtId="1" fontId="0" fillId="25" borderId="33" xfId="0" applyNumberFormat="1" applyFill="1" applyBorder="1" applyAlignment="1" applyProtection="1">
      <alignment horizontal="center" vertical="center"/>
      <protection locked="0"/>
    </xf>
    <xf numFmtId="164" fontId="0" fillId="11" borderId="29" xfId="0" applyNumberFormat="1" applyFill="1" applyBorder="1" applyAlignment="1" applyProtection="1">
      <alignment/>
      <protection hidden="1"/>
    </xf>
    <xf numFmtId="0" fontId="19" fillId="16" borderId="52" xfId="0" applyFont="1" applyFill="1" applyBorder="1" applyAlignment="1" applyProtection="1">
      <alignment/>
      <protection hidden="1"/>
    </xf>
    <xf numFmtId="0" fontId="3" fillId="16" borderId="69" xfId="0" applyFont="1" applyFill="1" applyBorder="1" applyAlignment="1" applyProtection="1">
      <alignment/>
      <protection hidden="1"/>
    </xf>
    <xf numFmtId="1" fontId="0" fillId="25" borderId="27" xfId="0" applyNumberFormat="1" applyFill="1" applyBorder="1" applyAlignment="1" applyProtection="1">
      <alignment horizontal="center" vertical="center"/>
      <protection hidden="1"/>
    </xf>
    <xf numFmtId="1" fontId="0" fillId="25" borderId="51" xfId="0" applyNumberFormat="1" applyFill="1" applyBorder="1" applyAlignment="1" applyProtection="1">
      <alignment horizontal="center" vertical="center"/>
      <protection hidden="1"/>
    </xf>
    <xf numFmtId="1" fontId="0" fillId="25" borderId="70" xfId="0" applyNumberFormat="1" applyFill="1" applyBorder="1" applyAlignment="1" applyProtection="1">
      <alignment horizontal="center" vertical="center"/>
      <protection hidden="1"/>
    </xf>
    <xf numFmtId="1" fontId="0" fillId="25" borderId="31" xfId="0" applyNumberFormat="1" applyFill="1" applyBorder="1" applyAlignment="1" applyProtection="1">
      <alignment horizontal="center" vertical="center"/>
      <protection hidden="1"/>
    </xf>
    <xf numFmtId="0" fontId="0" fillId="15" borderId="43" xfId="0" applyFont="1" applyFill="1" applyBorder="1" applyAlignment="1" applyProtection="1">
      <alignment/>
      <protection hidden="1"/>
    </xf>
    <xf numFmtId="0" fontId="0" fillId="11" borderId="43" xfId="0" applyFont="1" applyFill="1" applyBorder="1" applyAlignment="1" applyProtection="1">
      <alignment/>
      <protection hidden="1"/>
    </xf>
    <xf numFmtId="0" fontId="10" fillId="16" borderId="52" xfId="0" applyFont="1" applyFill="1" applyBorder="1" applyAlignment="1" applyProtection="1">
      <alignment/>
      <protection hidden="1"/>
    </xf>
    <xf numFmtId="0" fontId="0" fillId="25" borderId="43" xfId="0" applyFont="1" applyFill="1" applyBorder="1" applyAlignment="1" applyProtection="1">
      <alignment/>
      <protection hidden="1"/>
    </xf>
    <xf numFmtId="0" fontId="10" fillId="16" borderId="53" xfId="0" applyFont="1" applyFill="1" applyBorder="1" applyAlignment="1" applyProtection="1">
      <alignment/>
      <protection hidden="1"/>
    </xf>
    <xf numFmtId="0" fontId="10" fillId="16" borderId="54" xfId="0" applyFont="1" applyFill="1" applyBorder="1" applyAlignment="1" applyProtection="1">
      <alignment/>
      <protection hidden="1"/>
    </xf>
    <xf numFmtId="0" fontId="10" fillId="16" borderId="71" xfId="0" applyFont="1" applyFill="1" applyBorder="1" applyAlignment="1" applyProtection="1">
      <alignment horizontal="center"/>
      <protection hidden="1"/>
    </xf>
    <xf numFmtId="0" fontId="10" fillId="16" borderId="72" xfId="0" applyFont="1" applyFill="1" applyBorder="1" applyAlignment="1" applyProtection="1">
      <alignment horizontal="center"/>
      <protection hidden="1"/>
    </xf>
    <xf numFmtId="0" fontId="0" fillId="25" borderId="43" xfId="0" applyFill="1" applyBorder="1" applyAlignment="1" applyProtection="1">
      <alignment horizontal="center"/>
      <protection hidden="1"/>
    </xf>
    <xf numFmtId="0" fontId="19" fillId="16" borderId="73" xfId="0" applyFont="1" applyFill="1" applyBorder="1" applyAlignment="1" applyProtection="1">
      <alignment/>
      <protection hidden="1"/>
    </xf>
    <xf numFmtId="0" fontId="3" fillId="16" borderId="74" xfId="0" applyFont="1" applyFill="1" applyBorder="1" applyAlignment="1" applyProtection="1">
      <alignment/>
      <protection hidden="1"/>
    </xf>
    <xf numFmtId="0" fontId="3" fillId="16" borderId="75" xfId="0" applyFont="1" applyFill="1" applyBorder="1" applyAlignment="1" applyProtection="1">
      <alignment/>
      <protection hidden="1"/>
    </xf>
    <xf numFmtId="0" fontId="21" fillId="16" borderId="76" xfId="0" applyFont="1" applyFill="1" applyBorder="1" applyAlignment="1" applyProtection="1">
      <alignment/>
      <protection hidden="1"/>
    </xf>
    <xf numFmtId="0" fontId="3" fillId="16" borderId="25" xfId="0" applyFont="1" applyFill="1" applyBorder="1" applyAlignment="1" applyProtection="1">
      <alignment/>
      <protection hidden="1"/>
    </xf>
    <xf numFmtId="0" fontId="3" fillId="16" borderId="48" xfId="0" applyFont="1" applyFill="1" applyBorder="1" applyAlignment="1" applyProtection="1">
      <alignment/>
      <protection hidden="1"/>
    </xf>
    <xf numFmtId="0" fontId="0" fillId="15" borderId="43" xfId="0" applyFont="1" applyFill="1" applyBorder="1" applyAlignment="1" applyProtection="1">
      <alignment/>
      <protection hidden="1"/>
    </xf>
    <xf numFmtId="0" fontId="0" fillId="11" borderId="43" xfId="0" applyFont="1" applyFill="1" applyBorder="1" applyAlignment="1" applyProtection="1">
      <alignment/>
      <protection hidden="1"/>
    </xf>
    <xf numFmtId="0" fontId="19" fillId="16" borderId="77" xfId="0" applyFont="1" applyFill="1" applyBorder="1" applyAlignment="1" applyProtection="1">
      <alignment/>
      <protection hidden="1"/>
    </xf>
    <xf numFmtId="0" fontId="3" fillId="16" borderId="78" xfId="0" applyFont="1" applyFill="1" applyBorder="1" applyAlignment="1" applyProtection="1">
      <alignment/>
      <protection hidden="1"/>
    </xf>
    <xf numFmtId="0" fontId="19" fillId="16" borderId="76" xfId="0" applyFont="1" applyFill="1" applyBorder="1" applyAlignment="1" applyProtection="1">
      <alignment/>
      <protection hidden="1"/>
    </xf>
    <xf numFmtId="0" fontId="21" fillId="16" borderId="73" xfId="0" applyFont="1" applyFill="1" applyBorder="1" applyAlignment="1" applyProtection="1">
      <alignment/>
      <protection hidden="1"/>
    </xf>
    <xf numFmtId="0" fontId="0" fillId="16" borderId="75" xfId="0" applyFill="1" applyBorder="1" applyAlignment="1" applyProtection="1">
      <alignment/>
      <protection hidden="1"/>
    </xf>
    <xf numFmtId="0" fontId="21" fillId="16" borderId="77" xfId="0" applyFont="1" applyFill="1" applyBorder="1" applyAlignment="1" applyProtection="1">
      <alignment/>
      <protection hidden="1"/>
    </xf>
    <xf numFmtId="0" fontId="0" fillId="16" borderId="78" xfId="0" applyFill="1" applyBorder="1" applyAlignment="1" applyProtection="1">
      <alignment/>
      <protection hidden="1"/>
    </xf>
    <xf numFmtId="0" fontId="0" fillId="16" borderId="48" xfId="0" applyFill="1" applyBorder="1" applyAlignment="1" applyProtection="1">
      <alignment/>
      <protection hidden="1"/>
    </xf>
    <xf numFmtId="0" fontId="20" fillId="16" borderId="74" xfId="0" applyFont="1" applyFill="1" applyBorder="1" applyAlignment="1" applyProtection="1">
      <alignment/>
      <protection hidden="1"/>
    </xf>
    <xf numFmtId="0" fontId="20" fillId="16" borderId="0" xfId="0" applyFont="1" applyFill="1" applyBorder="1" applyAlignment="1" applyProtection="1">
      <alignment/>
      <protection hidden="1"/>
    </xf>
    <xf numFmtId="0" fontId="24" fillId="16" borderId="77" xfId="0" applyFont="1" applyFill="1" applyBorder="1" applyAlignment="1" applyProtection="1">
      <alignment/>
      <protection hidden="1"/>
    </xf>
    <xf numFmtId="0" fontId="20" fillId="16" borderId="25" xfId="0" applyFont="1" applyFill="1" applyBorder="1" applyAlignment="1" applyProtection="1">
      <alignment/>
      <protection hidden="1"/>
    </xf>
    <xf numFmtId="0" fontId="7" fillId="16" borderId="36" xfId="0" applyFont="1" applyFill="1" applyBorder="1" applyAlignment="1" applyProtection="1">
      <alignment horizontal="center" vertical="center"/>
      <protection hidden="1"/>
    </xf>
    <xf numFmtId="0" fontId="25" fillId="0" borderId="79" xfId="51" applyFont="1" applyBorder="1" applyAlignment="1">
      <alignment horizontal="right"/>
      <protection/>
    </xf>
    <xf numFmtId="0" fontId="26" fillId="0" borderId="0" xfId="0" applyFont="1" applyAlignment="1">
      <alignment horizontal="left" vertical="center"/>
    </xf>
    <xf numFmtId="0" fontId="3" fillId="16" borderId="0" xfId="0" applyFont="1" applyFill="1" applyBorder="1" applyAlignment="1" applyProtection="1">
      <alignment/>
      <protection hidden="1"/>
    </xf>
    <xf numFmtId="0" fontId="3" fillId="16" borderId="74" xfId="0" applyFont="1" applyFill="1" applyBorder="1" applyAlignment="1" applyProtection="1">
      <alignment/>
      <protection hidden="1"/>
    </xf>
    <xf numFmtId="0" fontId="3" fillId="16" borderId="75" xfId="0" applyFont="1" applyFill="1" applyBorder="1" applyAlignment="1" applyProtection="1">
      <alignment/>
      <protection hidden="1"/>
    </xf>
    <xf numFmtId="0" fontId="3" fillId="16" borderId="78" xfId="0" applyFont="1" applyFill="1" applyBorder="1" applyAlignment="1" applyProtection="1">
      <alignment/>
      <protection hidden="1"/>
    </xf>
    <xf numFmtId="0" fontId="3" fillId="16" borderId="25" xfId="0" applyFont="1" applyFill="1" applyBorder="1" applyAlignment="1" applyProtection="1">
      <alignment/>
      <protection hidden="1"/>
    </xf>
    <xf numFmtId="0" fontId="3" fillId="16" borderId="48" xfId="0" applyFont="1" applyFill="1" applyBorder="1" applyAlignment="1" applyProtection="1">
      <alignment/>
      <protection hidden="1"/>
    </xf>
    <xf numFmtId="0" fontId="25" fillId="0" borderId="80" xfId="51" applyFont="1" applyBorder="1" applyAlignment="1">
      <alignment horizontal="right"/>
      <protection/>
    </xf>
    <xf numFmtId="0" fontId="25" fillId="0" borderId="81" xfId="51" applyFont="1" applyBorder="1" applyAlignment="1">
      <alignment horizontal="right"/>
      <protection/>
    </xf>
    <xf numFmtId="0" fontId="3" fillId="16" borderId="82" xfId="0" applyFont="1" applyFill="1" applyBorder="1" applyAlignment="1" applyProtection="1">
      <alignment/>
      <protection hidden="1"/>
    </xf>
    <xf numFmtId="0" fontId="3" fillId="16" borderId="83" xfId="0" applyFont="1" applyFill="1" applyBorder="1" applyAlignment="1" applyProtection="1">
      <alignment/>
      <protection hidden="1"/>
    </xf>
    <xf numFmtId="0" fontId="3" fillId="16" borderId="84" xfId="0" applyFont="1" applyFill="1" applyBorder="1" applyAlignment="1" applyProtection="1">
      <alignment/>
      <protection hidden="1"/>
    </xf>
    <xf numFmtId="0" fontId="3" fillId="16" borderId="85" xfId="0" applyFont="1" applyFill="1" applyBorder="1" applyAlignment="1" applyProtection="1">
      <alignment/>
      <protection hidden="1"/>
    </xf>
    <xf numFmtId="0" fontId="3" fillId="16" borderId="86" xfId="0" applyFont="1" applyFill="1" applyBorder="1" applyAlignment="1" applyProtection="1">
      <alignment/>
      <protection hidden="1"/>
    </xf>
    <xf numFmtId="0" fontId="3" fillId="16" borderId="87" xfId="0" applyFont="1" applyFill="1" applyBorder="1" applyAlignment="1" applyProtection="1">
      <alignment/>
      <protection hidden="1"/>
    </xf>
    <xf numFmtId="3" fontId="25" fillId="0" borderId="79" xfId="51" applyNumberFormat="1" applyFont="1" applyBorder="1" applyAlignment="1">
      <alignment horizontal="right"/>
      <protection/>
    </xf>
    <xf numFmtId="3" fontId="25" fillId="0" borderId="80" xfId="51" applyNumberFormat="1" applyFont="1" applyBorder="1" applyAlignment="1">
      <alignment horizontal="right"/>
      <protection/>
    </xf>
    <xf numFmtId="3" fontId="25" fillId="0" borderId="81" xfId="51" applyNumberFormat="1" applyFont="1" applyBorder="1" applyAlignment="1">
      <alignment horizontal="right"/>
      <protection/>
    </xf>
    <xf numFmtId="3" fontId="0" fillId="25" borderId="88" xfId="0" applyNumberFormat="1" applyFill="1" applyBorder="1" applyAlignment="1" applyProtection="1">
      <alignment/>
      <protection hidden="1"/>
    </xf>
    <xf numFmtId="3" fontId="0" fillId="25" borderId="89" xfId="0" applyNumberFormat="1" applyFill="1" applyBorder="1" applyAlignment="1" applyProtection="1">
      <alignment/>
      <protection hidden="1"/>
    </xf>
    <xf numFmtId="3" fontId="0" fillId="25" borderId="90" xfId="0" applyNumberFormat="1" applyFill="1" applyBorder="1" applyAlignment="1" applyProtection="1">
      <alignment/>
      <protection hidden="1"/>
    </xf>
    <xf numFmtId="3" fontId="0" fillId="25" borderId="91" xfId="0" applyNumberFormat="1" applyFill="1" applyBorder="1" applyAlignment="1" applyProtection="1">
      <alignment/>
      <protection hidden="1"/>
    </xf>
    <xf numFmtId="3" fontId="0" fillId="25" borderId="47" xfId="0" applyNumberFormat="1" applyFill="1" applyBorder="1" applyAlignment="1" applyProtection="1">
      <alignment/>
      <protection hidden="1"/>
    </xf>
    <xf numFmtId="3" fontId="0" fillId="25" borderId="25" xfId="0" applyNumberFormat="1" applyFill="1" applyBorder="1" applyAlignment="1" applyProtection="1">
      <alignment/>
      <protection hidden="1"/>
    </xf>
    <xf numFmtId="3" fontId="0" fillId="25" borderId="92" xfId="0" applyNumberFormat="1" applyFill="1" applyBorder="1" applyAlignment="1" applyProtection="1">
      <alignment/>
      <protection hidden="1"/>
    </xf>
    <xf numFmtId="3" fontId="0" fillId="25" borderId="74" xfId="0" applyNumberFormat="1" applyFill="1" applyBorder="1" applyAlignment="1" applyProtection="1">
      <alignment/>
      <protection hidden="1"/>
    </xf>
    <xf numFmtId="3" fontId="25" fillId="0" borderId="80" xfId="51" applyNumberFormat="1" applyFont="1" applyFill="1" applyBorder="1" applyAlignment="1">
      <alignment horizontal="right"/>
      <protection/>
    </xf>
    <xf numFmtId="0" fontId="25" fillId="0" borderId="80" xfId="51" applyFont="1" applyFill="1" applyBorder="1" applyAlignment="1">
      <alignment horizontal="right"/>
      <protection/>
    </xf>
    <xf numFmtId="0" fontId="28" fillId="0" borderId="74" xfId="0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0" borderId="74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3" fillId="16" borderId="93" xfId="0" applyFont="1" applyFill="1" applyBorder="1" applyAlignment="1" applyProtection="1">
      <alignment horizontal="center" vertical="center"/>
      <protection hidden="1"/>
    </xf>
    <xf numFmtId="0" fontId="3" fillId="16" borderId="94" xfId="0" applyFont="1" applyFill="1" applyBorder="1" applyAlignment="1" applyProtection="1">
      <alignment horizontal="center" vertical="center"/>
      <protection hidden="1"/>
    </xf>
    <xf numFmtId="0" fontId="3" fillId="16" borderId="30" xfId="0" applyFont="1" applyFill="1" applyBorder="1" applyAlignment="1" applyProtection="1">
      <alignment horizontal="center" vertical="center"/>
      <protection hidden="1"/>
    </xf>
    <xf numFmtId="0" fontId="3" fillId="16" borderId="36" xfId="0" applyFont="1" applyFill="1" applyBorder="1" applyAlignment="1" applyProtection="1">
      <alignment horizontal="center" vertical="center"/>
      <protection hidden="1"/>
    </xf>
    <xf numFmtId="0" fontId="3" fillId="16" borderId="95" xfId="0" applyFont="1" applyFill="1" applyBorder="1" applyAlignment="1" applyProtection="1">
      <alignment horizontal="center" vertical="center"/>
      <protection hidden="1"/>
    </xf>
    <xf numFmtId="0" fontId="3" fillId="16" borderId="35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3" fillId="16" borderId="96" xfId="0" applyFont="1" applyFill="1" applyBorder="1" applyAlignment="1" applyProtection="1">
      <alignment horizontal="center"/>
      <protection hidden="1"/>
    </xf>
    <xf numFmtId="0" fontId="3" fillId="16" borderId="22" xfId="0" applyFont="1" applyFill="1" applyBorder="1" applyAlignment="1" applyProtection="1">
      <alignment horizontal="center"/>
      <protection hidden="1"/>
    </xf>
    <xf numFmtId="0" fontId="3" fillId="16" borderId="49" xfId="0" applyFont="1" applyFill="1" applyBorder="1" applyAlignment="1" applyProtection="1">
      <alignment horizontal="center"/>
      <protection hidden="1"/>
    </xf>
    <xf numFmtId="0" fontId="19" fillId="16" borderId="52" xfId="0" applyFont="1" applyFill="1" applyBorder="1" applyAlignment="1" applyProtection="1">
      <alignment horizontal="left" vertical="center" wrapText="1"/>
      <protection hidden="1"/>
    </xf>
    <xf numFmtId="0" fontId="19" fillId="16" borderId="69" xfId="0" applyFont="1" applyFill="1" applyBorder="1" applyAlignment="1" applyProtection="1">
      <alignment horizontal="left" vertical="center" wrapText="1"/>
      <protection hidden="1"/>
    </xf>
    <xf numFmtId="0" fontId="19" fillId="16" borderId="26" xfId="0" applyFont="1" applyFill="1" applyBorder="1" applyAlignment="1" applyProtection="1">
      <alignment horizontal="left" vertical="center" wrapText="1"/>
      <protection hidden="1"/>
    </xf>
    <xf numFmtId="0" fontId="3" fillId="16" borderId="55" xfId="0" applyFont="1" applyFill="1" applyBorder="1" applyAlignment="1" applyProtection="1">
      <alignment horizontal="center"/>
      <protection hidden="1"/>
    </xf>
    <xf numFmtId="0" fontId="3" fillId="16" borderId="56" xfId="0" applyFont="1" applyFill="1" applyBorder="1" applyAlignment="1" applyProtection="1">
      <alignment horizontal="center"/>
      <protection hidden="1"/>
    </xf>
    <xf numFmtId="0" fontId="3" fillId="16" borderId="34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3" fillId="16" borderId="69" xfId="0" applyFont="1" applyFill="1" applyBorder="1" applyAlignment="1" applyProtection="1">
      <alignment horizontal="center"/>
      <protection hidden="1"/>
    </xf>
    <xf numFmtId="0" fontId="3" fillId="16" borderId="26" xfId="0" applyFont="1" applyFill="1" applyBorder="1" applyAlignment="1" applyProtection="1">
      <alignment horizontal="center"/>
      <protection hidden="1"/>
    </xf>
    <xf numFmtId="0" fontId="3" fillId="16" borderId="10" xfId="0" applyFont="1" applyFill="1" applyBorder="1" applyAlignment="1" applyProtection="1">
      <alignment horizontal="center"/>
      <protection hidden="1"/>
    </xf>
    <xf numFmtId="0" fontId="3" fillId="16" borderId="11" xfId="0" applyFont="1" applyFill="1" applyBorder="1" applyAlignment="1" applyProtection="1">
      <alignment horizontal="center"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165" fontId="22" fillId="0" borderId="0" xfId="0" applyNumberFormat="1" applyFont="1" applyAlignment="1" applyProtection="1" quotePrefix="1">
      <alignment horizontal="center"/>
      <protection hidden="1"/>
    </xf>
    <xf numFmtId="165" fontId="22" fillId="0" borderId="0" xfId="0" applyNumberFormat="1" applyFont="1" applyAlignment="1" applyProtection="1">
      <alignment horizontal="center"/>
      <protection hidden="1"/>
    </xf>
    <xf numFmtId="0" fontId="19" fillId="16" borderId="52" xfId="0" applyFont="1" applyFill="1" applyBorder="1" applyAlignment="1" applyProtection="1">
      <alignment horizontal="center" vertical="center" wrapText="1"/>
      <protection hidden="1"/>
    </xf>
    <xf numFmtId="0" fontId="19" fillId="16" borderId="69" xfId="0" applyFont="1" applyFill="1" applyBorder="1" applyAlignment="1" applyProtection="1">
      <alignment horizontal="center" vertical="center" wrapText="1"/>
      <protection hidden="1"/>
    </xf>
    <xf numFmtId="0" fontId="19" fillId="16" borderId="26" xfId="0" applyFont="1" applyFill="1" applyBorder="1" applyAlignment="1" applyProtection="1">
      <alignment horizontal="center" vertical="center" wrapText="1"/>
      <protection hidden="1"/>
    </xf>
    <xf numFmtId="165" fontId="22" fillId="0" borderId="16" xfId="0" applyNumberFormat="1" applyFont="1" applyBorder="1" applyAlignment="1" applyProtection="1">
      <alignment horizontal="center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0" fontId="3" fillId="16" borderId="97" xfId="0" applyFont="1" applyFill="1" applyBorder="1" applyAlignment="1" applyProtection="1">
      <alignment horizontal="center" vertical="center"/>
      <protection hidden="1"/>
    </xf>
    <xf numFmtId="0" fontId="3" fillId="16" borderId="98" xfId="0" applyFont="1" applyFill="1" applyBorder="1" applyAlignment="1" applyProtection="1">
      <alignment horizontal="center" vertical="center"/>
      <protection hidden="1"/>
    </xf>
    <xf numFmtId="0" fontId="8" fillId="16" borderId="30" xfId="0" applyFont="1" applyFill="1" applyBorder="1" applyAlignment="1" applyProtection="1">
      <alignment horizontal="center"/>
      <protection hidden="1"/>
    </xf>
    <xf numFmtId="0" fontId="8" fillId="16" borderId="36" xfId="0" applyFont="1" applyFill="1" applyBorder="1" applyAlignment="1" applyProtection="1">
      <alignment horizontal="center"/>
      <protection hidden="1"/>
    </xf>
    <xf numFmtId="0" fontId="3" fillId="16" borderId="0" xfId="0" applyFont="1" applyFill="1" applyBorder="1" applyAlignment="1" applyProtection="1">
      <alignment horizontal="center"/>
      <protection hidden="1"/>
    </xf>
    <xf numFmtId="0" fontId="3" fillId="16" borderId="53" xfId="0" applyFont="1" applyFill="1" applyBorder="1" applyAlignment="1" applyProtection="1">
      <alignment horizontal="center"/>
      <protection hidden="1"/>
    </xf>
    <xf numFmtId="0" fontId="3" fillId="16" borderId="99" xfId="0" applyFont="1" applyFill="1" applyBorder="1" applyAlignment="1" applyProtection="1">
      <alignment horizontal="center"/>
      <protection hidden="1"/>
    </xf>
    <xf numFmtId="0" fontId="3" fillId="16" borderId="23" xfId="0" applyFont="1" applyFill="1" applyBorder="1" applyAlignment="1" applyProtection="1">
      <alignment horizontal="center" vertical="center"/>
      <protection hidden="1"/>
    </xf>
    <xf numFmtId="0" fontId="3" fillId="16" borderId="32" xfId="0" applyFont="1" applyFill="1" applyBorder="1" applyAlignment="1" applyProtection="1">
      <alignment horizontal="center" vertical="center"/>
      <protection hidden="1"/>
    </xf>
    <xf numFmtId="0" fontId="10" fillId="16" borderId="39" xfId="0" applyFont="1" applyFill="1" applyBorder="1" applyAlignment="1" applyProtection="1">
      <alignment horizontal="center"/>
      <protection hidden="1"/>
    </xf>
    <xf numFmtId="0" fontId="10" fillId="16" borderId="41" xfId="0" applyFont="1" applyFill="1" applyBorder="1" applyAlignment="1" applyProtection="1">
      <alignment horizontal="center"/>
      <protection hidden="1"/>
    </xf>
    <xf numFmtId="0" fontId="10" fillId="16" borderId="30" xfId="0" applyFont="1" applyFill="1" applyBorder="1" applyAlignment="1" applyProtection="1">
      <alignment horizontal="center" vertical="center"/>
      <protection hidden="1"/>
    </xf>
    <xf numFmtId="0" fontId="10" fillId="16" borderId="24" xfId="0" applyFont="1" applyFill="1" applyBorder="1" applyAlignment="1" applyProtection="1">
      <alignment horizontal="center" vertical="center"/>
      <protection hidden="1"/>
    </xf>
    <xf numFmtId="0" fontId="0" fillId="16" borderId="100" xfId="0" applyFill="1" applyBorder="1" applyAlignment="1" applyProtection="1">
      <alignment horizontal="center"/>
      <protection hidden="1"/>
    </xf>
    <xf numFmtId="0" fontId="0" fillId="16" borderId="101" xfId="0" applyFill="1" applyBorder="1" applyAlignment="1" applyProtection="1">
      <alignment horizontal="center"/>
      <protection hidden="1"/>
    </xf>
    <xf numFmtId="0" fontId="0" fillId="16" borderId="102" xfId="0" applyFill="1" applyBorder="1" applyAlignment="1" applyProtection="1">
      <alignment horizontal="center"/>
      <protection hidden="1"/>
    </xf>
    <xf numFmtId="0" fontId="0" fillId="16" borderId="103" xfId="0" applyFill="1" applyBorder="1" applyAlignment="1" applyProtection="1">
      <alignment horizontal="center"/>
      <protection hidden="1"/>
    </xf>
    <xf numFmtId="0" fontId="0" fillId="16" borderId="104" xfId="0" applyFill="1" applyBorder="1" applyAlignment="1" applyProtection="1">
      <alignment horizontal="center"/>
      <protection hidden="1"/>
    </xf>
    <xf numFmtId="0" fontId="6" fillId="16" borderId="12" xfId="0" applyFont="1" applyFill="1" applyBorder="1" applyAlignment="1" applyProtection="1">
      <alignment horizontal="center"/>
      <protection hidden="1"/>
    </xf>
    <xf numFmtId="0" fontId="6" fillId="16" borderId="14" xfId="0" applyFont="1" applyFill="1" applyBorder="1" applyAlignment="1" applyProtection="1">
      <alignment horizontal="center"/>
      <protection hidden="1"/>
    </xf>
    <xf numFmtId="0" fontId="6" fillId="16" borderId="17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15</xdr:row>
      <xdr:rowOff>152400</xdr:rowOff>
    </xdr:from>
    <xdr:ext cx="752475" cy="200025"/>
    <xdr:sp>
      <xdr:nvSpPr>
        <xdr:cNvPr id="1" name="Drop Down 2" hidden="1"/>
        <xdr:cNvSpPr>
          <a:spLocks/>
        </xdr:cNvSpPr>
      </xdr:nvSpPr>
      <xdr:spPr>
        <a:xfrm>
          <a:off x="1857375" y="3286125"/>
          <a:ext cx="752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3</xdr:col>
      <xdr:colOff>85725</xdr:colOff>
      <xdr:row>15</xdr:row>
      <xdr:rowOff>152400</xdr:rowOff>
    </xdr:from>
    <xdr:ext cx="752475" cy="200025"/>
    <xdr:sp>
      <xdr:nvSpPr>
        <xdr:cNvPr id="2" name="Drop Down 3" hidden="1"/>
        <xdr:cNvSpPr>
          <a:spLocks/>
        </xdr:cNvSpPr>
      </xdr:nvSpPr>
      <xdr:spPr>
        <a:xfrm>
          <a:off x="2695575" y="3286125"/>
          <a:ext cx="752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2</xdr:col>
      <xdr:colOff>85725</xdr:colOff>
      <xdr:row>15</xdr:row>
      <xdr:rowOff>152400</xdr:rowOff>
    </xdr:from>
    <xdr:ext cx="752475" cy="200025"/>
    <xdr:sp>
      <xdr:nvSpPr>
        <xdr:cNvPr id="3" name="Drop Down 2" hidden="1"/>
        <xdr:cNvSpPr>
          <a:spLocks/>
        </xdr:cNvSpPr>
      </xdr:nvSpPr>
      <xdr:spPr>
        <a:xfrm>
          <a:off x="1857375" y="3286125"/>
          <a:ext cx="752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3</xdr:col>
      <xdr:colOff>85725</xdr:colOff>
      <xdr:row>15</xdr:row>
      <xdr:rowOff>152400</xdr:rowOff>
    </xdr:from>
    <xdr:ext cx="752475" cy="200025"/>
    <xdr:sp>
      <xdr:nvSpPr>
        <xdr:cNvPr id="4" name="Drop Down 3" hidden="1"/>
        <xdr:cNvSpPr>
          <a:spLocks/>
        </xdr:cNvSpPr>
      </xdr:nvSpPr>
      <xdr:spPr>
        <a:xfrm>
          <a:off x="2695575" y="3286125"/>
          <a:ext cx="752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2</xdr:col>
      <xdr:colOff>85725</xdr:colOff>
      <xdr:row>15</xdr:row>
      <xdr:rowOff>152400</xdr:rowOff>
    </xdr:from>
    <xdr:ext cx="752475" cy="200025"/>
    <xdr:sp>
      <xdr:nvSpPr>
        <xdr:cNvPr id="5" name="Drop Down 2" hidden="1"/>
        <xdr:cNvSpPr>
          <a:spLocks/>
        </xdr:cNvSpPr>
      </xdr:nvSpPr>
      <xdr:spPr>
        <a:xfrm>
          <a:off x="1857375" y="3286125"/>
          <a:ext cx="752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3</xdr:col>
      <xdr:colOff>85725</xdr:colOff>
      <xdr:row>15</xdr:row>
      <xdr:rowOff>152400</xdr:rowOff>
    </xdr:from>
    <xdr:ext cx="752475" cy="200025"/>
    <xdr:sp>
      <xdr:nvSpPr>
        <xdr:cNvPr id="6" name="Drop Down 3" hidden="1"/>
        <xdr:cNvSpPr>
          <a:spLocks/>
        </xdr:cNvSpPr>
      </xdr:nvSpPr>
      <xdr:spPr>
        <a:xfrm>
          <a:off x="2695575" y="3286125"/>
          <a:ext cx="752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9</xdr:col>
      <xdr:colOff>0</xdr:colOff>
      <xdr:row>29</xdr:row>
      <xdr:rowOff>0</xdr:rowOff>
    </xdr:to>
    <xdr:sp>
      <xdr:nvSpPr>
        <xdr:cNvPr id="1" name="Rectangle 22"/>
        <xdr:cNvSpPr>
          <a:spLocks/>
        </xdr:cNvSpPr>
      </xdr:nvSpPr>
      <xdr:spPr>
        <a:xfrm>
          <a:off x="7124700" y="4667250"/>
          <a:ext cx="8667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twoCellAnchor>
  <xdr:oneCellAnchor>
    <xdr:from>
      <xdr:col>1</xdr:col>
      <xdr:colOff>9525</xdr:colOff>
      <xdr:row>16</xdr:row>
      <xdr:rowOff>57150</xdr:rowOff>
    </xdr:from>
    <xdr:ext cx="1790700" cy="209550"/>
    <xdr:sp>
      <xdr:nvSpPr>
        <xdr:cNvPr id="2" name="Drop Down 1" hidden="1"/>
        <xdr:cNvSpPr>
          <a:spLocks/>
        </xdr:cNvSpPr>
      </xdr:nvSpPr>
      <xdr:spPr>
        <a:xfrm>
          <a:off x="514350" y="28575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1</xdr:col>
      <xdr:colOff>9525</xdr:colOff>
      <xdr:row>16</xdr:row>
      <xdr:rowOff>57150</xdr:rowOff>
    </xdr:from>
    <xdr:ext cx="1790700" cy="209550"/>
    <xdr:sp>
      <xdr:nvSpPr>
        <xdr:cNvPr id="3" name="Drop Down 1" hidden="1"/>
        <xdr:cNvSpPr>
          <a:spLocks/>
        </xdr:cNvSpPr>
      </xdr:nvSpPr>
      <xdr:spPr>
        <a:xfrm>
          <a:off x="514350" y="28575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1</xdr:col>
      <xdr:colOff>9525</xdr:colOff>
      <xdr:row>16</xdr:row>
      <xdr:rowOff>57150</xdr:rowOff>
    </xdr:from>
    <xdr:ext cx="1790700" cy="209550"/>
    <xdr:sp>
      <xdr:nvSpPr>
        <xdr:cNvPr id="4" name="Drop Down 1" hidden="1"/>
        <xdr:cNvSpPr>
          <a:spLocks/>
        </xdr:cNvSpPr>
      </xdr:nvSpPr>
      <xdr:spPr>
        <a:xfrm>
          <a:off x="514350" y="28575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9</xdr:col>
      <xdr:colOff>0</xdr:colOff>
      <xdr:row>29</xdr:row>
      <xdr:rowOff>0</xdr:rowOff>
    </xdr:to>
    <xdr:sp>
      <xdr:nvSpPr>
        <xdr:cNvPr id="1" name="Rectangle 19"/>
        <xdr:cNvSpPr>
          <a:spLocks/>
        </xdr:cNvSpPr>
      </xdr:nvSpPr>
      <xdr:spPr>
        <a:xfrm>
          <a:off x="7124700" y="4610100"/>
          <a:ext cx="8667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twoCellAnchor>
  <xdr:oneCellAnchor>
    <xdr:from>
      <xdr:col>1</xdr:col>
      <xdr:colOff>9525</xdr:colOff>
      <xdr:row>16</xdr:row>
      <xdr:rowOff>57150</xdr:rowOff>
    </xdr:from>
    <xdr:ext cx="1790700" cy="209550"/>
    <xdr:sp>
      <xdr:nvSpPr>
        <xdr:cNvPr id="2" name="Drop Down 1" hidden="1"/>
        <xdr:cNvSpPr>
          <a:spLocks/>
        </xdr:cNvSpPr>
      </xdr:nvSpPr>
      <xdr:spPr>
        <a:xfrm>
          <a:off x="514350" y="28194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1</xdr:col>
      <xdr:colOff>9525</xdr:colOff>
      <xdr:row>16</xdr:row>
      <xdr:rowOff>57150</xdr:rowOff>
    </xdr:from>
    <xdr:ext cx="1790700" cy="209550"/>
    <xdr:sp>
      <xdr:nvSpPr>
        <xdr:cNvPr id="3" name="Drop Down 1" hidden="1"/>
        <xdr:cNvSpPr>
          <a:spLocks/>
        </xdr:cNvSpPr>
      </xdr:nvSpPr>
      <xdr:spPr>
        <a:xfrm>
          <a:off x="514350" y="28194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1</xdr:col>
      <xdr:colOff>9525</xdr:colOff>
      <xdr:row>16</xdr:row>
      <xdr:rowOff>57150</xdr:rowOff>
    </xdr:from>
    <xdr:ext cx="1790700" cy="209550"/>
    <xdr:sp>
      <xdr:nvSpPr>
        <xdr:cNvPr id="4" name="Drop Down 1" hidden="1"/>
        <xdr:cNvSpPr>
          <a:spLocks/>
        </xdr:cNvSpPr>
      </xdr:nvSpPr>
      <xdr:spPr>
        <a:xfrm>
          <a:off x="514350" y="28194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12</xdr:row>
      <xdr:rowOff>0</xdr:rowOff>
    </xdr:from>
    <xdr:ext cx="1752600" cy="200025"/>
    <xdr:sp>
      <xdr:nvSpPr>
        <xdr:cNvPr id="1" name="Drop Down 5" hidden="1"/>
        <xdr:cNvSpPr>
          <a:spLocks/>
        </xdr:cNvSpPr>
      </xdr:nvSpPr>
      <xdr:spPr>
        <a:xfrm>
          <a:off x="6762750" y="214312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752600" cy="200025"/>
    <xdr:sp>
      <xdr:nvSpPr>
        <xdr:cNvPr id="2" name="Drop Down 6" hidden="1"/>
        <xdr:cNvSpPr>
          <a:spLocks/>
        </xdr:cNvSpPr>
      </xdr:nvSpPr>
      <xdr:spPr>
        <a:xfrm>
          <a:off x="6762750" y="265747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752600" cy="200025"/>
    <xdr:sp>
      <xdr:nvSpPr>
        <xdr:cNvPr id="3" name="Drop Down 12" hidden="1"/>
        <xdr:cNvSpPr>
          <a:spLocks/>
        </xdr:cNvSpPr>
      </xdr:nvSpPr>
      <xdr:spPr>
        <a:xfrm>
          <a:off x="6762750" y="315277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752600" cy="200025"/>
    <xdr:sp>
      <xdr:nvSpPr>
        <xdr:cNvPr id="4" name="Drop Down 5" hidden="1"/>
        <xdr:cNvSpPr>
          <a:spLocks/>
        </xdr:cNvSpPr>
      </xdr:nvSpPr>
      <xdr:spPr>
        <a:xfrm>
          <a:off x="6762750" y="214312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752600" cy="200025"/>
    <xdr:sp>
      <xdr:nvSpPr>
        <xdr:cNvPr id="5" name="Drop Down 6" hidden="1"/>
        <xdr:cNvSpPr>
          <a:spLocks/>
        </xdr:cNvSpPr>
      </xdr:nvSpPr>
      <xdr:spPr>
        <a:xfrm>
          <a:off x="6762750" y="265747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752600" cy="200025"/>
    <xdr:sp>
      <xdr:nvSpPr>
        <xdr:cNvPr id="6" name="Drop Down 12" hidden="1"/>
        <xdr:cNvSpPr>
          <a:spLocks/>
        </xdr:cNvSpPr>
      </xdr:nvSpPr>
      <xdr:spPr>
        <a:xfrm>
          <a:off x="6762750" y="315277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752600" cy="200025"/>
    <xdr:sp>
      <xdr:nvSpPr>
        <xdr:cNvPr id="7" name="Drop Down 5" hidden="1"/>
        <xdr:cNvSpPr>
          <a:spLocks/>
        </xdr:cNvSpPr>
      </xdr:nvSpPr>
      <xdr:spPr>
        <a:xfrm>
          <a:off x="6762750" y="214312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752600" cy="200025"/>
    <xdr:sp>
      <xdr:nvSpPr>
        <xdr:cNvPr id="8" name="Drop Down 6" hidden="1"/>
        <xdr:cNvSpPr>
          <a:spLocks/>
        </xdr:cNvSpPr>
      </xdr:nvSpPr>
      <xdr:spPr>
        <a:xfrm>
          <a:off x="6762750" y="265747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752600" cy="200025"/>
    <xdr:sp>
      <xdr:nvSpPr>
        <xdr:cNvPr id="9" name="Drop Down 12" hidden="1"/>
        <xdr:cNvSpPr>
          <a:spLocks/>
        </xdr:cNvSpPr>
      </xdr:nvSpPr>
      <xdr:spPr>
        <a:xfrm>
          <a:off x="6762750" y="3152775"/>
          <a:ext cx="175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37</xdr:row>
      <xdr:rowOff>0</xdr:rowOff>
    </xdr:from>
    <xdr:ext cx="1743075" cy="200025"/>
    <xdr:sp>
      <xdr:nvSpPr>
        <xdr:cNvPr id="1" name="Drop Down 5" hidden="1"/>
        <xdr:cNvSpPr>
          <a:spLocks/>
        </xdr:cNvSpPr>
      </xdr:nvSpPr>
      <xdr:spPr>
        <a:xfrm>
          <a:off x="7753350" y="624840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1743075" cy="200025"/>
    <xdr:sp>
      <xdr:nvSpPr>
        <xdr:cNvPr id="2" name="Drop Down 6" hidden="1"/>
        <xdr:cNvSpPr>
          <a:spLocks/>
        </xdr:cNvSpPr>
      </xdr:nvSpPr>
      <xdr:spPr>
        <a:xfrm>
          <a:off x="7753350" y="6791325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1743075" cy="200025"/>
    <xdr:sp>
      <xdr:nvSpPr>
        <xdr:cNvPr id="3" name="Drop Down 23" hidden="1"/>
        <xdr:cNvSpPr>
          <a:spLocks/>
        </xdr:cNvSpPr>
      </xdr:nvSpPr>
      <xdr:spPr>
        <a:xfrm>
          <a:off x="7753350" y="729615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1743075" cy="200025"/>
    <xdr:sp>
      <xdr:nvSpPr>
        <xdr:cNvPr id="4" name="Drop Down 5" hidden="1"/>
        <xdr:cNvSpPr>
          <a:spLocks/>
        </xdr:cNvSpPr>
      </xdr:nvSpPr>
      <xdr:spPr>
        <a:xfrm>
          <a:off x="7753350" y="624840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1743075" cy="200025"/>
    <xdr:sp>
      <xdr:nvSpPr>
        <xdr:cNvPr id="5" name="Drop Down 6" hidden="1"/>
        <xdr:cNvSpPr>
          <a:spLocks/>
        </xdr:cNvSpPr>
      </xdr:nvSpPr>
      <xdr:spPr>
        <a:xfrm>
          <a:off x="7753350" y="6791325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1743075" cy="200025"/>
    <xdr:sp>
      <xdr:nvSpPr>
        <xdr:cNvPr id="6" name="Drop Down 23" hidden="1"/>
        <xdr:cNvSpPr>
          <a:spLocks/>
        </xdr:cNvSpPr>
      </xdr:nvSpPr>
      <xdr:spPr>
        <a:xfrm>
          <a:off x="7753350" y="729615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1743075" cy="200025"/>
    <xdr:sp>
      <xdr:nvSpPr>
        <xdr:cNvPr id="7" name="Drop Down 5" hidden="1"/>
        <xdr:cNvSpPr>
          <a:spLocks/>
        </xdr:cNvSpPr>
      </xdr:nvSpPr>
      <xdr:spPr>
        <a:xfrm>
          <a:off x="7753350" y="624840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1743075" cy="200025"/>
    <xdr:sp>
      <xdr:nvSpPr>
        <xdr:cNvPr id="8" name="Drop Down 6" hidden="1"/>
        <xdr:cNvSpPr>
          <a:spLocks/>
        </xdr:cNvSpPr>
      </xdr:nvSpPr>
      <xdr:spPr>
        <a:xfrm>
          <a:off x="7753350" y="6791325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1743075" cy="200025"/>
    <xdr:sp>
      <xdr:nvSpPr>
        <xdr:cNvPr id="9" name="Drop Down 23" hidden="1"/>
        <xdr:cNvSpPr>
          <a:spLocks/>
        </xdr:cNvSpPr>
      </xdr:nvSpPr>
      <xdr:spPr>
        <a:xfrm>
          <a:off x="7753350" y="729615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metr415 Lt BT"/>
              <a:ea typeface="Geometr415 Lt BT"/>
              <a:cs typeface="Geometr415 Lt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K31"/>
  <sheetViews>
    <sheetView showGridLines="0" zoomScalePageLayoutView="0" workbookViewId="0" topLeftCell="A1">
      <selection activeCell="I37" sqref="I37"/>
    </sheetView>
  </sheetViews>
  <sheetFormatPr defaultColWidth="11.00390625" defaultRowHeight="12.75"/>
  <cols>
    <col min="1" max="1" width="5.125" style="1" customWidth="1"/>
    <col min="2" max="2" width="3.125" style="1" customWidth="1"/>
    <col min="3" max="3" width="12.25390625" style="1" customWidth="1"/>
    <col min="4" max="4" width="3.00390625" style="1" hidden="1" customWidth="1"/>
    <col min="5" max="5" width="3.75390625" style="1" hidden="1" customWidth="1"/>
    <col min="6" max="6" width="2.00390625" style="1" customWidth="1"/>
    <col min="7" max="16384" width="11.375" style="1" customWidth="1"/>
  </cols>
  <sheetData>
    <row r="2" spans="1:11" ht="20.25">
      <c r="A2" s="80" t="s">
        <v>141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2:11" ht="13.5" thickBot="1">
      <c r="B4" s="319" t="s">
        <v>122</v>
      </c>
      <c r="C4" s="319"/>
      <c r="D4" s="21"/>
      <c r="E4" s="21"/>
      <c r="F4" s="319" t="s">
        <v>123</v>
      </c>
      <c r="G4" s="319"/>
      <c r="H4" s="319"/>
      <c r="I4" s="319"/>
      <c r="J4" s="319"/>
      <c r="K4" s="319"/>
    </row>
    <row r="5" spans="3:11" s="63" customFormat="1" ht="9">
      <c r="C5" s="64"/>
      <c r="D5" s="64"/>
      <c r="E5" s="64"/>
      <c r="F5" s="64"/>
      <c r="G5" s="65"/>
      <c r="H5" s="65"/>
      <c r="I5" s="65"/>
      <c r="J5" s="65"/>
      <c r="K5" s="65"/>
    </row>
    <row r="6" spans="2:8" s="63" customFormat="1" ht="12.75">
      <c r="B6" s="68" t="str">
        <f>IF(D6=1,"þ","o")</f>
        <v>þ</v>
      </c>
      <c r="C6" s="22" t="str">
        <f>IF('Datos globales'!B30='Mortalidad HD'!G16,"Bien","Mal")</f>
        <v>Bien</v>
      </c>
      <c r="D6" s="22">
        <f>IF(C6="Bien",1,0)</f>
        <v>1</v>
      </c>
      <c r="E6" s="22"/>
      <c r="F6" s="22"/>
      <c r="G6" s="22" t="s">
        <v>124</v>
      </c>
      <c r="H6" s="22"/>
    </row>
    <row r="7" spans="2:8" s="63" customFormat="1" ht="12.75">
      <c r="B7" s="68" t="str">
        <f aca="true" t="shared" si="0" ref="B7:B28">IF(D7=1,"þ","o")</f>
        <v>þ</v>
      </c>
      <c r="C7" s="22" t="str">
        <f>IF('Datos globales'!B31='Mortalidad DP'!G16,"Bien","Mal")</f>
        <v>Bien</v>
      </c>
      <c r="D7" s="22">
        <f aca="true" t="shared" si="1" ref="D7:D28">IF(C7="Bien",1,0)</f>
        <v>1</v>
      </c>
      <c r="E7" s="22"/>
      <c r="F7" s="22"/>
      <c r="G7" s="22" t="s">
        <v>125</v>
      </c>
      <c r="H7" s="22"/>
    </row>
    <row r="8" spans="2:8" s="63" customFormat="1" ht="12.75">
      <c r="B8" s="68" t="str">
        <f t="shared" si="0"/>
        <v>þ</v>
      </c>
      <c r="C8" s="22" t="str">
        <f>IF('Datos globales'!B32='Mortalidad Tx'!G16,"Bien","Mal")</f>
        <v>Bien</v>
      </c>
      <c r="D8" s="22">
        <f t="shared" si="1"/>
        <v>1</v>
      </c>
      <c r="E8" s="22"/>
      <c r="F8" s="22"/>
      <c r="G8" s="22" t="s">
        <v>126</v>
      </c>
      <c r="H8" s="22"/>
    </row>
    <row r="9" spans="2:8" s="63" customFormat="1" ht="12.75">
      <c r="B9" s="68"/>
      <c r="C9" s="22"/>
      <c r="D9" s="22"/>
      <c r="E9" s="22"/>
      <c r="F9" s="22"/>
      <c r="G9" s="22"/>
      <c r="H9" s="22"/>
    </row>
    <row r="10" spans="2:8" s="63" customFormat="1" ht="12.75">
      <c r="B10" s="68" t="str">
        <f t="shared" si="0"/>
        <v>þ</v>
      </c>
      <c r="C10" s="22" t="str">
        <f>IF('Datos globales'!B5=Incidentes!G21,"Bien","Mal")</f>
        <v>Bien</v>
      </c>
      <c r="D10" s="22">
        <f t="shared" si="1"/>
        <v>1</v>
      </c>
      <c r="E10" s="22"/>
      <c r="F10" s="22"/>
      <c r="G10" s="22" t="s">
        <v>127</v>
      </c>
      <c r="H10" s="22"/>
    </row>
    <row r="11" spans="2:8" s="63" customFormat="1" ht="12.75">
      <c r="B11" s="68" t="str">
        <f t="shared" si="0"/>
        <v>þ</v>
      </c>
      <c r="C11" s="22" t="str">
        <f>IF('Datos globales'!B6=Incidentes!G22,"Bien","Mal")</f>
        <v>Bien</v>
      </c>
      <c r="D11" s="22">
        <f t="shared" si="1"/>
        <v>1</v>
      </c>
      <c r="E11" s="22"/>
      <c r="F11" s="22"/>
      <c r="G11" s="22" t="s">
        <v>128</v>
      </c>
      <c r="H11" s="22"/>
    </row>
    <row r="12" spans="2:8" s="63" customFormat="1" ht="12.75">
      <c r="B12" s="68" t="str">
        <f t="shared" si="0"/>
        <v>þ</v>
      </c>
      <c r="C12" s="22" t="str">
        <f>IF('Datos globales'!B7=Incidentes!G23,"Bien","Mal")</f>
        <v>Bien</v>
      </c>
      <c r="D12" s="22">
        <f t="shared" si="1"/>
        <v>1</v>
      </c>
      <c r="E12" s="22"/>
      <c r="F12" s="22"/>
      <c r="G12" s="22" t="s">
        <v>129</v>
      </c>
      <c r="H12" s="22"/>
    </row>
    <row r="13" spans="2:8" s="63" customFormat="1" ht="12.75">
      <c r="B13" s="68"/>
      <c r="C13" s="22"/>
      <c r="D13" s="22"/>
      <c r="E13" s="22"/>
      <c r="F13" s="22"/>
      <c r="G13" s="22"/>
      <c r="H13" s="22"/>
    </row>
    <row r="14" spans="2:8" s="63" customFormat="1" ht="12.75">
      <c r="B14" s="68" t="str">
        <f t="shared" si="0"/>
        <v>þ</v>
      </c>
      <c r="C14" s="22" t="str">
        <f>IF('Datos globales'!B8=Incidentes!G8,"Bien","Mal")</f>
        <v>Bien</v>
      </c>
      <c r="D14" s="22">
        <f t="shared" si="1"/>
        <v>1</v>
      </c>
      <c r="E14" s="22"/>
      <c r="F14" s="22"/>
      <c r="G14" s="22" t="s">
        <v>130</v>
      </c>
      <c r="H14" s="22"/>
    </row>
    <row r="15" spans="2:8" s="63" customFormat="1" ht="12.75">
      <c r="B15" s="68"/>
      <c r="C15" s="22"/>
      <c r="D15" s="22"/>
      <c r="E15" s="22"/>
      <c r="F15" s="22"/>
      <c r="G15" s="22"/>
      <c r="H15" s="22"/>
    </row>
    <row r="16" spans="2:8" s="63" customFormat="1" ht="12.75">
      <c r="B16" s="68" t="str">
        <f t="shared" si="0"/>
        <v>þ</v>
      </c>
      <c r="C16" s="22" t="str">
        <f>IF(AND(Incidentes!B8=Incidentes!B19,Incidentes!C8=Incidentes!C19,Incidentes!D8=Incidentes!D19,Incidentes!E8=Incidentes!E19,Incidentes!F8=Incidentes!F19),"Bien","Mal")</f>
        <v>Bien</v>
      </c>
      <c r="D16" s="22">
        <f t="shared" si="1"/>
        <v>1</v>
      </c>
      <c r="E16" s="22"/>
      <c r="F16" s="22"/>
      <c r="G16" s="22" t="s">
        <v>131</v>
      </c>
      <c r="H16" s="22"/>
    </row>
    <row r="17" spans="2:8" s="63" customFormat="1" ht="12.75">
      <c r="B17" s="68"/>
      <c r="C17" s="22"/>
      <c r="D17" s="22"/>
      <c r="E17" s="22"/>
      <c r="F17" s="22"/>
      <c r="G17" s="22"/>
      <c r="H17" s="22"/>
    </row>
    <row r="18" spans="2:8" s="63" customFormat="1" ht="12.75">
      <c r="B18" s="68" t="str">
        <f t="shared" si="0"/>
        <v>þ</v>
      </c>
      <c r="C18" s="22" t="str">
        <f>IF('Datos globales'!B18+'Datos globales'!B19=Prevalentes!G43+Prevalentes!G44,"Bien","Mal")</f>
        <v>Bien</v>
      </c>
      <c r="D18" s="22">
        <f t="shared" si="1"/>
        <v>1</v>
      </c>
      <c r="E18" s="22"/>
      <c r="F18" s="22"/>
      <c r="G18" s="22" t="s">
        <v>132</v>
      </c>
      <c r="H18" s="22"/>
    </row>
    <row r="19" s="63" customFormat="1" ht="9"/>
    <row r="20" spans="2:8" s="63" customFormat="1" ht="12.75">
      <c r="B20" s="68" t="str">
        <f>IF(D20=1,"þ","o")</f>
        <v>þ</v>
      </c>
      <c r="C20" s="22" t="str">
        <f>IF('Datos globales'!B20+'Datos globales'!B21=Prevalentes!G45+Prevalentes!G46,"Bien","Mal")</f>
        <v>Bien</v>
      </c>
      <c r="D20" s="22">
        <f>IF(C20="Bien",1,0)</f>
        <v>1</v>
      </c>
      <c r="E20" s="22"/>
      <c r="F20" s="22"/>
      <c r="G20" s="22" t="s">
        <v>133</v>
      </c>
      <c r="H20" s="22"/>
    </row>
    <row r="21" spans="2:8" s="63" customFormat="1" ht="12.75">
      <c r="B21" s="68"/>
      <c r="C21" s="22"/>
      <c r="D21" s="22"/>
      <c r="E21" s="22"/>
      <c r="F21" s="22"/>
      <c r="G21" s="22"/>
      <c r="H21" s="22"/>
    </row>
    <row r="22" spans="2:8" s="63" customFormat="1" ht="12.75">
      <c r="B22" s="68" t="str">
        <f t="shared" si="0"/>
        <v>þ</v>
      </c>
      <c r="C22" s="22" t="str">
        <f>IF('Datos globales'!B22=Prevalentes!G47,"Bien","Mal")</f>
        <v>Bien</v>
      </c>
      <c r="D22" s="22">
        <f t="shared" si="1"/>
        <v>1</v>
      </c>
      <c r="E22" s="22"/>
      <c r="F22" s="22"/>
      <c r="G22" s="22" t="s">
        <v>134</v>
      </c>
      <c r="H22" s="22"/>
    </row>
    <row r="23" spans="2:8" s="63" customFormat="1" ht="12.75">
      <c r="B23" s="68"/>
      <c r="C23" s="22"/>
      <c r="D23" s="22"/>
      <c r="E23" s="22"/>
      <c r="F23" s="22"/>
      <c r="G23" s="22"/>
      <c r="H23" s="22"/>
    </row>
    <row r="24" spans="2:8" s="63" customFormat="1" ht="12.75">
      <c r="B24" s="68" t="str">
        <f t="shared" si="0"/>
        <v>þ</v>
      </c>
      <c r="C24" s="22" t="str">
        <f>IF(AND(Prevalentes!G6=Prevalentes!G19,Prevalentes!G7=Prevalentes!G30),"Bien","Mal")</f>
        <v>Bien</v>
      </c>
      <c r="D24" s="22">
        <f t="shared" si="1"/>
        <v>1</v>
      </c>
      <c r="E24" s="22"/>
      <c r="F24" s="22"/>
      <c r="G24" s="22" t="s">
        <v>135</v>
      </c>
      <c r="H24" s="22"/>
    </row>
    <row r="25" spans="2:8" s="63" customFormat="1" ht="12.75">
      <c r="B25" s="68" t="str">
        <f t="shared" si="0"/>
        <v>þ</v>
      </c>
      <c r="C25" s="22" t="str">
        <f>IF(AND(Prevalentes!B7=Prevalentes!B30,Prevalentes!C7=Prevalentes!C30,Prevalentes!D7=Prevalentes!D30,Prevalentes!E7=Prevalentes!E30,Prevalentes!F7=Prevalentes!F30),"Bien","Mal")</f>
        <v>Bien</v>
      </c>
      <c r="D25" s="22">
        <f t="shared" si="1"/>
        <v>1</v>
      </c>
      <c r="E25" s="22"/>
      <c r="F25" s="22"/>
      <c r="G25" s="22" t="s">
        <v>136</v>
      </c>
      <c r="H25" s="22"/>
    </row>
    <row r="26" spans="2:8" s="63" customFormat="1" ht="12.75">
      <c r="B26" s="68" t="str">
        <f t="shared" si="0"/>
        <v>þ</v>
      </c>
      <c r="C26" s="22" t="str">
        <f>IF(AND(Prevalentes!B6=Prevalentes!B19,Prevalentes!C6=Prevalentes!C19,Prevalentes!D6=Prevalentes!D19,Prevalentes!E6=Prevalentes!E19,Prevalentes!F6=Prevalentes!F19),"Bien","Mal")</f>
        <v>Bien</v>
      </c>
      <c r="D26" s="22">
        <f t="shared" si="1"/>
        <v>1</v>
      </c>
      <c r="E26" s="22"/>
      <c r="F26" s="22"/>
      <c r="G26" s="22" t="s">
        <v>137</v>
      </c>
      <c r="H26" s="22"/>
    </row>
    <row r="27" spans="2:8" s="63" customFormat="1" ht="12.75">
      <c r="B27" s="68"/>
      <c r="C27" s="22"/>
      <c r="D27" s="22"/>
      <c r="E27" s="22"/>
      <c r="F27" s="22"/>
      <c r="G27" s="22"/>
      <c r="H27" s="22"/>
    </row>
    <row r="28" spans="2:11" s="63" customFormat="1" ht="13.5" thickBot="1">
      <c r="B28" s="69" t="str">
        <f t="shared" si="0"/>
        <v>þ</v>
      </c>
      <c r="C28" s="70" t="str">
        <f>IF(AND(Prevalentes!B8=Prevalentes!B48,Prevalentes!C8=Prevalentes!C48,Prevalentes!D8=Prevalentes!D48,Prevalentes!E8=Prevalentes!E48,Prevalentes!F8=Prevalentes!F48),"Bien","Mal")</f>
        <v>Bien</v>
      </c>
      <c r="D28" s="22">
        <f t="shared" si="1"/>
        <v>1</v>
      </c>
      <c r="E28" s="22"/>
      <c r="F28" s="70"/>
      <c r="G28" s="70" t="s">
        <v>138</v>
      </c>
      <c r="H28" s="70"/>
      <c r="I28" s="66"/>
      <c r="J28" s="66"/>
      <c r="K28" s="66"/>
    </row>
    <row r="29" s="67" customFormat="1" ht="11.25"/>
    <row r="30" ht="12.75">
      <c r="B30" s="1" t="s">
        <v>139</v>
      </c>
    </row>
    <row r="31" ht="12.75">
      <c r="B31" s="1" t="s">
        <v>140</v>
      </c>
    </row>
  </sheetData>
  <sheetProtection sheet="1" objects="1" scenarios="1"/>
  <mergeCells count="2">
    <mergeCell ref="B4:C4"/>
    <mergeCell ref="F4:K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N43"/>
  <sheetViews>
    <sheetView showGridLines="0" zoomScalePageLayoutView="0" workbookViewId="0" topLeftCell="A3">
      <selection activeCell="J1" sqref="A1:J46"/>
    </sheetView>
  </sheetViews>
  <sheetFormatPr defaultColWidth="11.00390625" defaultRowHeight="12.75"/>
  <cols>
    <col min="1" max="1" width="6.625" style="1" customWidth="1"/>
    <col min="2" max="2" width="24.75390625" style="1" customWidth="1"/>
    <col min="3" max="3" width="13.00390625" style="1" bestFit="1" customWidth="1"/>
    <col min="4" max="7" width="11.375" style="1" customWidth="1"/>
    <col min="8" max="8" width="3.625" style="1" customWidth="1"/>
    <col min="9" max="16384" width="11.375" style="1" customWidth="1"/>
  </cols>
  <sheetData>
    <row r="1" spans="1:14" ht="21" thickBot="1">
      <c r="A1" s="242" t="s">
        <v>182</v>
      </c>
      <c r="B1" s="243"/>
      <c r="C1" s="243"/>
      <c r="D1" s="243"/>
      <c r="E1" s="243"/>
      <c r="F1" s="243"/>
      <c r="G1" s="128"/>
      <c r="L1" s="2"/>
      <c r="M1" s="2"/>
      <c r="N1" s="2"/>
    </row>
    <row r="2" spans="12:14" ht="12.75">
      <c r="L2" s="2"/>
      <c r="M2" s="2"/>
      <c r="N2" s="2"/>
    </row>
    <row r="3" spans="12:14" ht="13.5" thickBot="1">
      <c r="L3" s="2"/>
      <c r="M3" s="2"/>
      <c r="N3" s="2"/>
    </row>
    <row r="4" spans="2:14" ht="12.75">
      <c r="B4" s="130"/>
      <c r="C4" s="342" t="s">
        <v>14</v>
      </c>
      <c r="D4" s="313" t="s">
        <v>15</v>
      </c>
      <c r="E4" s="313" t="s">
        <v>16</v>
      </c>
      <c r="F4" s="313" t="s">
        <v>17</v>
      </c>
      <c r="G4" s="317" t="s">
        <v>18</v>
      </c>
      <c r="I4" s="315" t="s">
        <v>56</v>
      </c>
      <c r="L4" s="2"/>
      <c r="M4" s="9" t="s">
        <v>53</v>
      </c>
      <c r="N4" s="2"/>
    </row>
    <row r="5" spans="2:14" ht="13.5" thickBot="1">
      <c r="B5" s="131" t="s">
        <v>34</v>
      </c>
      <c r="C5" s="343"/>
      <c r="D5" s="314"/>
      <c r="E5" s="314"/>
      <c r="F5" s="314"/>
      <c r="G5" s="318"/>
      <c r="I5" s="316"/>
      <c r="L5" s="2"/>
      <c r="M5" s="9" t="s">
        <v>61</v>
      </c>
      <c r="N5" s="2"/>
    </row>
    <row r="6" spans="2:14" ht="12.75">
      <c r="B6" s="134" t="s">
        <v>20</v>
      </c>
      <c r="C6" s="136">
        <f>Prevalentes!B6</f>
        <v>2</v>
      </c>
      <c r="D6" s="137">
        <f>Prevalentes!C6</f>
        <v>117</v>
      </c>
      <c r="E6" s="137">
        <f>Prevalentes!D6</f>
        <v>403</v>
      </c>
      <c r="F6" s="137">
        <f>Prevalentes!E6</f>
        <v>239</v>
      </c>
      <c r="G6" s="138">
        <f>Prevalentes!F6</f>
        <v>244</v>
      </c>
      <c r="I6" s="145">
        <f>SUM(C6:G6)</f>
        <v>1005</v>
      </c>
      <c r="L6" s="2"/>
      <c r="M6" s="9" t="s">
        <v>62</v>
      </c>
      <c r="N6" s="2"/>
    </row>
    <row r="7" spans="2:14" ht="13.5" thickBot="1">
      <c r="B7" s="135" t="s">
        <v>21</v>
      </c>
      <c r="C7" s="139">
        <f>Prevalentes!B7</f>
        <v>4</v>
      </c>
      <c r="D7" s="140">
        <f>Prevalentes!C7</f>
        <v>85</v>
      </c>
      <c r="E7" s="140">
        <f>Prevalentes!D7</f>
        <v>195</v>
      </c>
      <c r="F7" s="140">
        <f>Prevalentes!E7</f>
        <v>108</v>
      </c>
      <c r="G7" s="141">
        <f>Prevalentes!F7</f>
        <v>141</v>
      </c>
      <c r="I7" s="140">
        <f>SUM(C7:G7)</f>
        <v>533</v>
      </c>
      <c r="L7" s="2"/>
      <c r="M7" s="9" t="s">
        <v>78</v>
      </c>
      <c r="N7" s="2"/>
    </row>
    <row r="8" spans="12:14" ht="12.75">
      <c r="L8" s="2"/>
      <c r="M8" s="9" t="s">
        <v>64</v>
      </c>
      <c r="N8" s="2"/>
    </row>
    <row r="9" spans="3:14" ht="12.75">
      <c r="C9" s="140">
        <f>SUM(C6:C7)</f>
        <v>6</v>
      </c>
      <c r="D9" s="140">
        <f>SUM(D6:D7)</f>
        <v>202</v>
      </c>
      <c r="E9" s="140">
        <f>SUM(E6:E7)</f>
        <v>598</v>
      </c>
      <c r="F9" s="140">
        <f>SUM(F6:F7)</f>
        <v>347</v>
      </c>
      <c r="G9" s="140">
        <f>SUM(G6:G7)</f>
        <v>385</v>
      </c>
      <c r="I9" s="140">
        <f>SUM(I6:I7)</f>
        <v>1538</v>
      </c>
      <c r="L9" s="2"/>
      <c r="M9" s="9" t="s">
        <v>57</v>
      </c>
      <c r="N9" s="2"/>
    </row>
    <row r="10" spans="12:14" ht="13.5" thickBot="1">
      <c r="L10" s="2"/>
      <c r="M10" s="9" t="s">
        <v>65</v>
      </c>
      <c r="N10" s="2"/>
    </row>
    <row r="11" spans="2:14" ht="13.5" thickBot="1">
      <c r="B11" s="132" t="s">
        <v>80</v>
      </c>
      <c r="C11" s="342" t="s">
        <v>14</v>
      </c>
      <c r="D11" s="313" t="s">
        <v>15</v>
      </c>
      <c r="E11" s="313" t="s">
        <v>16</v>
      </c>
      <c r="F11" s="313" t="s">
        <v>17</v>
      </c>
      <c r="G11" s="317" t="s">
        <v>18</v>
      </c>
      <c r="I11" s="315" t="s">
        <v>56</v>
      </c>
      <c r="L11" s="2"/>
      <c r="M11" s="2" t="s">
        <v>66</v>
      </c>
      <c r="N11" s="2"/>
    </row>
    <row r="12" spans="2:14" ht="13.5" thickBot="1">
      <c r="B12" s="133" t="s">
        <v>34</v>
      </c>
      <c r="C12" s="343"/>
      <c r="D12" s="314"/>
      <c r="E12" s="314"/>
      <c r="F12" s="314"/>
      <c r="G12" s="318"/>
      <c r="I12" s="316"/>
      <c r="L12" s="2"/>
      <c r="M12" s="9" t="s">
        <v>58</v>
      </c>
      <c r="N12" s="2"/>
    </row>
    <row r="13" spans="2:14" ht="13.5" thickBot="1">
      <c r="B13" s="132" t="s">
        <v>20</v>
      </c>
      <c r="C13" s="148">
        <f>+'Datos Generales'!D66</f>
        <v>3607328</v>
      </c>
      <c r="D13" s="148">
        <f>+'Datos Generales'!E66</f>
        <v>9368548</v>
      </c>
      <c r="E13" s="148">
        <f>+'Datos Generales'!F66</f>
        <v>6238235</v>
      </c>
      <c r="F13" s="148">
        <f>+'Datos Generales'!G66</f>
        <v>2014244</v>
      </c>
      <c r="G13" s="148">
        <f>+'Datos Generales'!H66</f>
        <v>1662028</v>
      </c>
      <c r="I13" s="145">
        <f>SUM(C13:G13)</f>
        <v>22890383</v>
      </c>
      <c r="L13" s="2"/>
      <c r="M13" s="9" t="s">
        <v>59</v>
      </c>
      <c r="N13" s="2"/>
    </row>
    <row r="14" spans="2:14" ht="12.75">
      <c r="B14" s="142" t="s">
        <v>21</v>
      </c>
      <c r="C14" s="149">
        <f>+'Datos Generales'!D67</f>
        <v>3412596</v>
      </c>
      <c r="D14" s="149">
        <f>+'Datos Generales'!E67</f>
        <v>9064477</v>
      </c>
      <c r="E14" s="149">
        <f>+'Datos Generales'!F67</f>
        <v>6359213</v>
      </c>
      <c r="F14" s="149">
        <f>+'Datos Generales'!G67</f>
        <v>2285593</v>
      </c>
      <c r="G14" s="149">
        <f>+'Datos Generales'!H67</f>
        <v>2612120</v>
      </c>
      <c r="I14" s="140">
        <f>SUM(C14:G14)</f>
        <v>23733999</v>
      </c>
      <c r="L14" s="2"/>
      <c r="M14" s="9" t="s">
        <v>67</v>
      </c>
      <c r="N14" s="2"/>
    </row>
    <row r="15" spans="12:14" ht="12.75">
      <c r="L15" s="2"/>
      <c r="M15" s="9" t="s">
        <v>79</v>
      </c>
      <c r="N15" s="2"/>
    </row>
    <row r="16" spans="3:14" ht="12.75">
      <c r="C16" s="140">
        <f>SUM(C13:C14)</f>
        <v>7019924</v>
      </c>
      <c r="D16" s="140">
        <f>SUM(D13:D14)</f>
        <v>18433025</v>
      </c>
      <c r="E16" s="140">
        <f>SUM(E13:E14)</f>
        <v>12597448</v>
      </c>
      <c r="F16" s="140">
        <f>SUM(F13:F14)</f>
        <v>4299837</v>
      </c>
      <c r="G16" s="140">
        <f>SUM(G13:G14)</f>
        <v>4274148</v>
      </c>
      <c r="I16" s="140">
        <f>SUM(I13:I14)</f>
        <v>46624382</v>
      </c>
      <c r="L16" s="2"/>
      <c r="M16" s="9" t="s">
        <v>69</v>
      </c>
      <c r="N16" s="2"/>
    </row>
    <row r="17" spans="12:14" ht="12.75">
      <c r="L17" s="2"/>
      <c r="M17" s="9" t="s">
        <v>70</v>
      </c>
      <c r="N17" s="2"/>
    </row>
    <row r="18" spans="12:14" ht="13.5" thickBot="1">
      <c r="L18" s="2"/>
      <c r="M18" s="9" t="s">
        <v>71</v>
      </c>
      <c r="N18" s="2"/>
    </row>
    <row r="19" spans="1:14" ht="13.5" thickBot="1">
      <c r="A19" s="6">
        <v>2</v>
      </c>
      <c r="B19" s="132" t="str">
        <f ca="1">OFFSET(M3,A19,0,1,1)</f>
        <v>Aragón</v>
      </c>
      <c r="C19" s="342" t="s">
        <v>14</v>
      </c>
      <c r="D19" s="313" t="s">
        <v>15</v>
      </c>
      <c r="E19" s="313" t="s">
        <v>16</v>
      </c>
      <c r="F19" s="313" t="s">
        <v>17</v>
      </c>
      <c r="G19" s="317" t="s">
        <v>18</v>
      </c>
      <c r="I19" s="315" t="s">
        <v>56</v>
      </c>
      <c r="L19" s="2"/>
      <c r="M19" s="9" t="s">
        <v>72</v>
      </c>
      <c r="N19" s="2"/>
    </row>
    <row r="20" spans="2:14" ht="13.5" thickBot="1">
      <c r="B20" s="133" t="s">
        <v>34</v>
      </c>
      <c r="C20" s="343"/>
      <c r="D20" s="314"/>
      <c r="E20" s="314"/>
      <c r="F20" s="314"/>
      <c r="G20" s="318"/>
      <c r="I20" s="316"/>
      <c r="L20" s="2"/>
      <c r="M20" s="9" t="s">
        <v>73</v>
      </c>
      <c r="N20" s="2"/>
    </row>
    <row r="21" spans="2:14" ht="13.5" thickBot="1">
      <c r="B21" s="132" t="s">
        <v>20</v>
      </c>
      <c r="C21" s="148">
        <f ca="1">OFFSET('Datos Generales'!D$8,3*$A$19-2,0,1,1)</f>
        <v>95237</v>
      </c>
      <c r="D21" s="145">
        <f ca="1">OFFSET('Datos Generales'!E$8,3*$A$19-2,0,1,1)</f>
        <v>254479</v>
      </c>
      <c r="E21" s="145">
        <f ca="1">OFFSET('Datos Generales'!F$8,3*$A$19-2,0,1,1)</f>
        <v>182631</v>
      </c>
      <c r="F21" s="145">
        <f ca="1">OFFSET('Datos Generales'!G$8,3*$A$19-2,0,1,1)</f>
        <v>60868</v>
      </c>
      <c r="G21" s="145">
        <f ca="1">OFFSET('Datos Generales'!H$8,3*$A$19-2,0,1,1)</f>
        <v>59472</v>
      </c>
      <c r="I21" s="145">
        <f>SUM(C21:G21)</f>
        <v>652687</v>
      </c>
      <c r="L21" s="2"/>
      <c r="M21" s="9" t="s">
        <v>74</v>
      </c>
      <c r="N21" s="2"/>
    </row>
    <row r="22" spans="2:14" ht="12.75">
      <c r="B22" s="142" t="s">
        <v>21</v>
      </c>
      <c r="C22" s="149">
        <f ca="1">OFFSET('Datos Generales'!D$8,3*$A$19-1,0,1,1)</f>
        <v>90052</v>
      </c>
      <c r="D22" s="140">
        <f ca="1">OFFSET('Datos Generales'!E$8,3*$A$19-1,0,1,1)</f>
        <v>238733</v>
      </c>
      <c r="E22" s="140">
        <f ca="1">OFFSET('Datos Generales'!F$8,3*$A$19-1,0,1,1)</f>
        <v>179418</v>
      </c>
      <c r="F22" s="140">
        <f ca="1">OFFSET('Datos Generales'!G$8,3*$A$19-1,0,1,1)</f>
        <v>67289</v>
      </c>
      <c r="G22" s="140">
        <f ca="1">OFFSET('Datos Generales'!H$8,3*$A$19-1,0,1,1)</f>
        <v>89668</v>
      </c>
      <c r="I22" s="140">
        <f>SUM(C22:G22)</f>
        <v>665160</v>
      </c>
      <c r="L22" s="2"/>
      <c r="M22" s="9" t="s">
        <v>75</v>
      </c>
      <c r="N22" s="2"/>
    </row>
    <row r="23" spans="12:14" ht="12.75">
      <c r="L23" s="2"/>
      <c r="M23" s="2"/>
      <c r="N23" s="2"/>
    </row>
    <row r="24" spans="3:14" ht="12.75">
      <c r="C24" s="146">
        <f>SUM(C21:C22)</f>
        <v>185289</v>
      </c>
      <c r="D24" s="146">
        <f>SUM(D21:D22)</f>
        <v>493212</v>
      </c>
      <c r="E24" s="146">
        <f>SUM(E21:E22)</f>
        <v>362049</v>
      </c>
      <c r="F24" s="146">
        <f>SUM(F21:F22)</f>
        <v>128157</v>
      </c>
      <c r="G24" s="146">
        <f>SUM(G21:G22)</f>
        <v>149140</v>
      </c>
      <c r="I24" s="140">
        <f>SUM(C24:G24)</f>
        <v>1317847</v>
      </c>
      <c r="L24" s="2"/>
      <c r="M24" s="2"/>
      <c r="N24" s="2"/>
    </row>
    <row r="25" spans="12:14" ht="13.5" thickBot="1">
      <c r="L25" s="2"/>
      <c r="M25" s="2"/>
      <c r="N25" s="2"/>
    </row>
    <row r="26" spans="2:14" ht="13.5" thickBot="1">
      <c r="B26" s="132" t="s">
        <v>118</v>
      </c>
      <c r="C26" s="342" t="s">
        <v>14</v>
      </c>
      <c r="D26" s="313" t="s">
        <v>15</v>
      </c>
      <c r="E26" s="313" t="s">
        <v>16</v>
      </c>
      <c r="F26" s="313" t="s">
        <v>17</v>
      </c>
      <c r="G26" s="317"/>
      <c r="I26" s="315" t="s">
        <v>56</v>
      </c>
      <c r="L26" s="2"/>
      <c r="M26" s="2"/>
      <c r="N26" s="2"/>
    </row>
    <row r="27" spans="2:14" ht="13.5" thickBot="1">
      <c r="B27" s="133" t="s">
        <v>34</v>
      </c>
      <c r="C27" s="343"/>
      <c r="D27" s="314"/>
      <c r="E27" s="314"/>
      <c r="F27" s="314"/>
      <c r="G27" s="318"/>
      <c r="I27" s="316"/>
      <c r="L27" s="2"/>
      <c r="M27" s="43"/>
      <c r="N27" s="2"/>
    </row>
    <row r="28" spans="2:14" ht="13.5" thickBot="1">
      <c r="B28" s="132" t="s">
        <v>20</v>
      </c>
      <c r="C28" s="151">
        <f aca="true" t="shared" si="0" ref="C28:G29">(C13/$I$16)*$I$24</f>
        <v>101961.81008503232</v>
      </c>
      <c r="D28" s="147">
        <f t="shared" si="0"/>
        <v>264803.78605674603</v>
      </c>
      <c r="E28" s="147">
        <f t="shared" si="0"/>
        <v>176324.8954172733</v>
      </c>
      <c r="F28" s="147">
        <f t="shared" si="0"/>
        <v>56932.98868107249</v>
      </c>
      <c r="G28" s="244">
        <f t="shared" si="0"/>
        <v>46977.53663986367</v>
      </c>
      <c r="H28" s="4"/>
      <c r="I28" s="147">
        <f>SUM(C28:G28)</f>
        <v>647001.0168799878</v>
      </c>
      <c r="L28" s="2"/>
      <c r="M28" s="43"/>
      <c r="N28" s="2"/>
    </row>
    <row r="29" spans="2:14" ht="13.5" thickBot="1">
      <c r="B29" s="133" t="s">
        <v>21</v>
      </c>
      <c r="C29" s="245">
        <f t="shared" si="0"/>
        <v>96457.67317220419</v>
      </c>
      <c r="D29" s="246">
        <f t="shared" si="0"/>
        <v>256209.16157170726</v>
      </c>
      <c r="E29" s="246">
        <f t="shared" si="0"/>
        <v>179744.3615319341</v>
      </c>
      <c r="F29" s="246">
        <f t="shared" si="0"/>
        <v>64602.71963006394</v>
      </c>
      <c r="G29" s="247">
        <f t="shared" si="0"/>
        <v>73832.0672141027</v>
      </c>
      <c r="H29" s="4"/>
      <c r="I29" s="146">
        <f>SUM(C29:G29)</f>
        <v>670845.9831200122</v>
      </c>
      <c r="L29" s="2"/>
      <c r="M29" s="2"/>
      <c r="N29" s="2"/>
    </row>
    <row r="30" spans="3:14" ht="12.75">
      <c r="C30" s="4"/>
      <c r="D30" s="4"/>
      <c r="E30" s="4"/>
      <c r="F30" s="4"/>
      <c r="G30" s="4"/>
      <c r="I30" s="5"/>
      <c r="L30" s="2"/>
      <c r="M30" s="2"/>
      <c r="N30" s="2"/>
    </row>
    <row r="31" spans="3:14" ht="12.75">
      <c r="C31" s="146">
        <f>SUM(C28:C29)</f>
        <v>198419.4832572365</v>
      </c>
      <c r="D31" s="146">
        <f>SUM(D28:D29)</f>
        <v>521012.94762845326</v>
      </c>
      <c r="E31" s="146">
        <f>SUM(E28:E29)</f>
        <v>356069.2569492074</v>
      </c>
      <c r="F31" s="146">
        <f>SUM(F28:F29)</f>
        <v>121535.70831113643</v>
      </c>
      <c r="G31" s="146">
        <f>SUM(G28:G29)</f>
        <v>120809.60385396637</v>
      </c>
      <c r="I31" s="146">
        <f>SUM(C31:G31)</f>
        <v>1317846.9999999998</v>
      </c>
      <c r="L31" s="2"/>
      <c r="M31" s="2"/>
      <c r="N31" s="2"/>
    </row>
    <row r="32" spans="12:14" ht="13.5" thickBot="1">
      <c r="L32" s="2"/>
      <c r="M32" s="2"/>
      <c r="N32" s="2"/>
    </row>
    <row r="33" spans="2:14" ht="13.5" thickBot="1">
      <c r="B33" s="132" t="s">
        <v>119</v>
      </c>
      <c r="C33" s="342" t="s">
        <v>14</v>
      </c>
      <c r="D33" s="313" t="s">
        <v>15</v>
      </c>
      <c r="E33" s="313" t="s">
        <v>16</v>
      </c>
      <c r="F33" s="313" t="s">
        <v>17</v>
      </c>
      <c r="G33" s="317" t="s">
        <v>18</v>
      </c>
      <c r="I33" s="315" t="s">
        <v>56</v>
      </c>
      <c r="L33" s="2"/>
      <c r="M33" s="2"/>
      <c r="N33" s="2"/>
    </row>
    <row r="34" spans="2:9" ht="13.5" thickBot="1">
      <c r="B34" s="133" t="s">
        <v>34</v>
      </c>
      <c r="C34" s="343"/>
      <c r="D34" s="314"/>
      <c r="E34" s="314"/>
      <c r="F34" s="314"/>
      <c r="G34" s="318"/>
      <c r="I34" s="316"/>
    </row>
    <row r="35" spans="2:9" ht="13.5" thickBot="1">
      <c r="B35" s="132" t="s">
        <v>20</v>
      </c>
      <c r="C35" s="151">
        <f aca="true" t="shared" si="1" ref="C35:G36">C6*C28/C21</f>
        <v>2.141222635845991</v>
      </c>
      <c r="D35" s="147">
        <f t="shared" si="1"/>
        <v>121.74695345643171</v>
      </c>
      <c r="E35" s="147">
        <f t="shared" si="1"/>
        <v>389.084727418462</v>
      </c>
      <c r="F35" s="147">
        <f t="shared" si="1"/>
        <v>223.54906181862927</v>
      </c>
      <c r="G35" s="147">
        <f t="shared" si="1"/>
        <v>192.73807741671266</v>
      </c>
      <c r="H35" s="4"/>
      <c r="I35" s="147">
        <f>SUM(C35:G35)</f>
        <v>929.2600427460816</v>
      </c>
    </row>
    <row r="36" spans="2:13" ht="12.75">
      <c r="B36" s="142" t="s">
        <v>21</v>
      </c>
      <c r="C36" s="152">
        <f t="shared" si="1"/>
        <v>4.2845321890553985</v>
      </c>
      <c r="D36" s="146">
        <f t="shared" si="1"/>
        <v>91.2223225678692</v>
      </c>
      <c r="E36" s="146">
        <f t="shared" si="1"/>
        <v>195.3547052064294</v>
      </c>
      <c r="F36" s="146">
        <f t="shared" si="1"/>
        <v>103.68847389687625</v>
      </c>
      <c r="G36" s="146">
        <f t="shared" si="1"/>
        <v>116.09851315060536</v>
      </c>
      <c r="H36" s="4"/>
      <c r="I36" s="146">
        <f>SUM(C36:G36)</f>
        <v>510.6485470108356</v>
      </c>
      <c r="M36" s="3"/>
    </row>
    <row r="37" spans="3:13" ht="12.75">
      <c r="C37" s="4"/>
      <c r="D37" s="4"/>
      <c r="E37" s="4"/>
      <c r="F37" s="4"/>
      <c r="G37" s="4"/>
      <c r="H37" s="4"/>
      <c r="I37" s="5"/>
      <c r="M37" s="3"/>
    </row>
    <row r="38" spans="3:9" ht="12.75">
      <c r="C38" s="146">
        <f>SUM(C35:C36)</f>
        <v>6.425754824901389</v>
      </c>
      <c r="D38" s="146">
        <f>SUM(D35:D36)</f>
        <v>212.9692760243009</v>
      </c>
      <c r="E38" s="146">
        <f>SUM(E35:E36)</f>
        <v>584.4394326248914</v>
      </c>
      <c r="F38" s="146">
        <f>SUM(F35:F36)</f>
        <v>327.2375357155055</v>
      </c>
      <c r="G38" s="146">
        <f>SUM(G35:G36)</f>
        <v>308.836590567318</v>
      </c>
      <c r="H38" s="4"/>
      <c r="I38" s="146">
        <f>SUM(C38:G38)</f>
        <v>1439.908589756917</v>
      </c>
    </row>
    <row r="39" ht="12.75">
      <c r="M39" s="3"/>
    </row>
    <row r="40" ht="13.5" thickBot="1">
      <c r="M40" s="3"/>
    </row>
    <row r="41" spans="2:4" ht="13.5" thickBot="1">
      <c r="B41" s="1" t="s">
        <v>81</v>
      </c>
      <c r="C41" s="241">
        <f>I9/I24*1000000</f>
        <v>1167.055052673034</v>
      </c>
      <c r="D41" s="1" t="s">
        <v>120</v>
      </c>
    </row>
    <row r="42" ht="13.5" thickBot="1">
      <c r="M42" s="3"/>
    </row>
    <row r="43" spans="2:13" ht="13.5" thickBot="1">
      <c r="B43" s="1" t="s">
        <v>82</v>
      </c>
      <c r="C43" s="241">
        <f>I38/I24*1000000</f>
        <v>1092.6219733830385</v>
      </c>
      <c r="D43" s="1" t="s">
        <v>120</v>
      </c>
      <c r="M43" s="3"/>
    </row>
  </sheetData>
  <sheetProtection sheet="1" objects="1" scenarios="1"/>
  <mergeCells count="30">
    <mergeCell ref="C4:C5"/>
    <mergeCell ref="E26:E27"/>
    <mergeCell ref="E19:E20"/>
    <mergeCell ref="C11:C12"/>
    <mergeCell ref="D4:D5"/>
    <mergeCell ref="E4:E5"/>
    <mergeCell ref="D11:D12"/>
    <mergeCell ref="E11:E12"/>
    <mergeCell ref="C33:C34"/>
    <mergeCell ref="D33:D34"/>
    <mergeCell ref="E33:E34"/>
    <mergeCell ref="D19:D20"/>
    <mergeCell ref="C19:C20"/>
    <mergeCell ref="C26:C27"/>
    <mergeCell ref="D26:D27"/>
    <mergeCell ref="I33:I34"/>
    <mergeCell ref="G26:G27"/>
    <mergeCell ref="I4:I5"/>
    <mergeCell ref="I11:I12"/>
    <mergeCell ref="I26:I27"/>
    <mergeCell ref="I19:I20"/>
    <mergeCell ref="F33:F34"/>
    <mergeCell ref="G4:G5"/>
    <mergeCell ref="G11:G12"/>
    <mergeCell ref="F11:F12"/>
    <mergeCell ref="G19:G20"/>
    <mergeCell ref="G33:G34"/>
    <mergeCell ref="F4:F5"/>
    <mergeCell ref="F26:F27"/>
    <mergeCell ref="F19:F20"/>
  </mergeCells>
  <printOptions horizontalCentered="1" verticalCentered="1"/>
  <pageMargins left="0.75" right="0.75" top="0.41" bottom="0.48" header="0" footer="0"/>
  <pageSetup horizontalDpi="600" verticalDpi="600" orientation="landscape" paperSize="9" scale="75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AD29"/>
  <sheetViews>
    <sheetView showGridLines="0" zoomScalePageLayoutView="0" workbookViewId="0" topLeftCell="A1">
      <selection activeCell="A31" sqref="A1:J31"/>
    </sheetView>
  </sheetViews>
  <sheetFormatPr defaultColWidth="11.00390625" defaultRowHeight="12.75"/>
  <cols>
    <col min="1" max="1" width="11.375" style="10" customWidth="1"/>
    <col min="2" max="2" width="18.25390625" style="10" customWidth="1"/>
    <col min="3" max="6" width="11.625" style="10" bestFit="1" customWidth="1"/>
    <col min="7" max="7" width="12.625" style="10" bestFit="1" customWidth="1"/>
    <col min="8" max="8" width="11.375" style="10" customWidth="1"/>
    <col min="9" max="9" width="11.625" style="10" bestFit="1" customWidth="1"/>
    <col min="10" max="16384" width="11.375" style="10" customWidth="1"/>
  </cols>
  <sheetData>
    <row r="1" spans="1:30" ht="20.25">
      <c r="A1" s="71" t="s">
        <v>102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8.75">
      <c r="A2" s="72" t="s">
        <v>103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1:30" ht="13.5" thickBot="1"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2:30" ht="12.75">
      <c r="B4" s="130"/>
      <c r="C4" s="342" t="s">
        <v>14</v>
      </c>
      <c r="D4" s="313" t="s">
        <v>15</v>
      </c>
      <c r="E4" s="313" t="s">
        <v>16</v>
      </c>
      <c r="F4" s="313" t="s">
        <v>17</v>
      </c>
      <c r="G4" s="317" t="s">
        <v>18</v>
      </c>
      <c r="I4" s="315" t="s">
        <v>56</v>
      </c>
      <c r="K4" s="44"/>
      <c r="L4" s="45" t="s">
        <v>53</v>
      </c>
      <c r="M4" s="44" t="s">
        <v>98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3.5" thickBot="1">
      <c r="B5" s="131" t="s">
        <v>34</v>
      </c>
      <c r="C5" s="343"/>
      <c r="D5" s="314"/>
      <c r="E5" s="314"/>
      <c r="F5" s="314"/>
      <c r="G5" s="318"/>
      <c r="I5" s="316"/>
      <c r="K5" s="44"/>
      <c r="L5" s="45" t="s">
        <v>61</v>
      </c>
      <c r="M5" s="44" t="s">
        <v>99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ht="12.75">
      <c r="B6" s="134" t="s">
        <v>20</v>
      </c>
      <c r="C6" s="136">
        <f>Incidentes!B6</f>
        <v>0</v>
      </c>
      <c r="D6" s="137">
        <f>Incidentes!C6</f>
        <v>11</v>
      </c>
      <c r="E6" s="137">
        <f>Incidentes!D6</f>
        <v>32</v>
      </c>
      <c r="F6" s="137">
        <f>Incidentes!E6</f>
        <v>41</v>
      </c>
      <c r="G6" s="138">
        <f>Incidentes!F6</f>
        <v>31</v>
      </c>
      <c r="I6" s="145">
        <f>SUM(C6:G6)</f>
        <v>115</v>
      </c>
      <c r="K6" s="44"/>
      <c r="L6" s="45" t="s">
        <v>62</v>
      </c>
      <c r="M6" s="44" t="s">
        <v>100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2:30" ht="13.5" thickBot="1">
      <c r="B7" s="135" t="s">
        <v>21</v>
      </c>
      <c r="C7" s="139">
        <f>Incidentes!B7</f>
        <v>0</v>
      </c>
      <c r="D7" s="140">
        <f>Incidentes!C7</f>
        <v>4</v>
      </c>
      <c r="E7" s="140">
        <f>Incidentes!D7</f>
        <v>10</v>
      </c>
      <c r="F7" s="140">
        <f>Incidentes!E7</f>
        <v>9</v>
      </c>
      <c r="G7" s="141">
        <f>Incidentes!F7</f>
        <v>17</v>
      </c>
      <c r="I7" s="140">
        <f>SUM(C7:G7)</f>
        <v>40</v>
      </c>
      <c r="K7" s="44"/>
      <c r="L7" s="45" t="s">
        <v>78</v>
      </c>
      <c r="M7" s="44" t="s">
        <v>101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1:30" ht="12.75">
      <c r="K8" s="44"/>
      <c r="L8" s="45" t="s">
        <v>64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3:30" ht="12.75">
      <c r="C9" s="154">
        <f>SUM(C6:C7)</f>
        <v>0</v>
      </c>
      <c r="D9" s="154">
        <f>SUM(D6:D7)</f>
        <v>15</v>
      </c>
      <c r="E9" s="154">
        <f>SUM(E6:E7)</f>
        <v>42</v>
      </c>
      <c r="F9" s="154">
        <f>SUM(F6:F7)</f>
        <v>50</v>
      </c>
      <c r="G9" s="154">
        <f>SUM(G6:G7)</f>
        <v>48</v>
      </c>
      <c r="I9" s="154">
        <f>SUM(C9:G9)</f>
        <v>155</v>
      </c>
      <c r="K9" s="44"/>
      <c r="L9" s="45" t="s">
        <v>57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12.75">
      <c r="A10" s="46"/>
      <c r="K10" s="44"/>
      <c r="L10" s="45" t="s">
        <v>65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>
      <c r="A11" s="46"/>
      <c r="E11" s="13"/>
      <c r="K11" s="44"/>
      <c r="L11" s="45" t="s">
        <v>66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2.75">
      <c r="A12" s="44"/>
      <c r="B12" s="13"/>
      <c r="C12" s="13"/>
      <c r="D12" s="13"/>
      <c r="E12" s="13"/>
      <c r="F12" s="13"/>
      <c r="H12" s="346" t="s">
        <v>121</v>
      </c>
      <c r="I12" s="346"/>
      <c r="K12" s="44"/>
      <c r="L12" s="45" t="s">
        <v>58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3.5" thickBot="1">
      <c r="A13" s="48">
        <v>2</v>
      </c>
      <c r="B13" s="16"/>
      <c r="C13" s="16"/>
      <c r="D13" s="16"/>
      <c r="E13" s="16"/>
      <c r="F13" s="16"/>
      <c r="G13" s="16"/>
      <c r="H13" s="47"/>
      <c r="I13" s="47"/>
      <c r="K13" s="44"/>
      <c r="L13" s="45" t="s">
        <v>59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3.5" thickBot="1">
      <c r="A14" s="48">
        <v>2</v>
      </c>
      <c r="B14" s="155"/>
      <c r="C14" s="347" t="s">
        <v>19</v>
      </c>
      <c r="D14" s="348"/>
      <c r="E14" s="49"/>
      <c r="F14" s="315" t="s">
        <v>56</v>
      </c>
      <c r="G14" s="16"/>
      <c r="K14" s="44"/>
      <c r="L14" s="45" t="s">
        <v>67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3.5" thickBot="1">
      <c r="A15" s="48">
        <v>2</v>
      </c>
      <c r="B15" s="156" t="str">
        <f ca="1">OFFSET(L3,A13,0,1,1)</f>
        <v>Aragón</v>
      </c>
      <c r="C15" s="158" t="s">
        <v>54</v>
      </c>
      <c r="D15" s="159" t="s">
        <v>55</v>
      </c>
      <c r="E15" s="49"/>
      <c r="F15" s="316"/>
      <c r="G15" s="16"/>
      <c r="H15" s="346" t="s">
        <v>54</v>
      </c>
      <c r="I15" s="346"/>
      <c r="K15" s="44"/>
      <c r="L15" s="45" t="s">
        <v>79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>
      <c r="A16" s="50"/>
      <c r="B16" s="157" t="s">
        <v>88</v>
      </c>
      <c r="C16" s="162">
        <f ca="1">OFFSET($C$6,0,$A$14,1,1)</f>
        <v>32</v>
      </c>
      <c r="D16" s="161">
        <f ca="1">OFFSET($C$7,0,$A$15,1,1)</f>
        <v>10</v>
      </c>
      <c r="E16" s="51"/>
      <c r="F16" s="145">
        <f>SUM(C16:D16)</f>
        <v>42</v>
      </c>
      <c r="G16" s="16"/>
      <c r="H16" s="47"/>
      <c r="I16" s="47"/>
      <c r="K16" s="44"/>
      <c r="L16" s="45" t="s">
        <v>69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>
      <c r="A17" s="50"/>
      <c r="B17" s="157" t="s">
        <v>89</v>
      </c>
      <c r="C17" s="163">
        <f ca="1">OFFSET('Datos Generales'!D8,3*$A$13-2,$A$14,1,1)-C16</f>
        <v>182599</v>
      </c>
      <c r="D17" s="160">
        <f ca="1">OFFSET('Datos Generales'!D8,3*$A$13-1,$A$15,1,1)-D16</f>
        <v>179408</v>
      </c>
      <c r="E17" s="51"/>
      <c r="F17" s="140">
        <f>SUM(C17:D17)</f>
        <v>362007</v>
      </c>
      <c r="G17" s="16"/>
      <c r="K17" s="44"/>
      <c r="L17" s="45" t="s">
        <v>70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3.5" thickBot="1">
      <c r="A18" s="50"/>
      <c r="B18" s="52"/>
      <c r="C18" s="51"/>
      <c r="D18" s="51"/>
      <c r="E18" s="51"/>
      <c r="F18" s="49"/>
      <c r="G18" s="16"/>
      <c r="H18" s="346" t="s">
        <v>55</v>
      </c>
      <c r="I18" s="346"/>
      <c r="K18" s="44"/>
      <c r="L18" s="45" t="s">
        <v>71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13.5" thickBot="1">
      <c r="A19" s="50"/>
      <c r="B19" s="164" t="s">
        <v>56</v>
      </c>
      <c r="C19" s="160">
        <f>SUM(C16:C17)</f>
        <v>182631</v>
      </c>
      <c r="D19" s="160">
        <f>SUM(D16:D17)</f>
        <v>179418</v>
      </c>
      <c r="E19" s="51"/>
      <c r="F19" s="160">
        <f>SUM(C19:D19)</f>
        <v>362049</v>
      </c>
      <c r="G19" s="16"/>
      <c r="H19" s="47"/>
      <c r="I19" s="47"/>
      <c r="K19" s="44"/>
      <c r="L19" s="45" t="s">
        <v>72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12.75">
      <c r="A20" s="53"/>
      <c r="B20" s="50"/>
      <c r="C20" s="16"/>
      <c r="D20" s="16"/>
      <c r="E20" s="16"/>
      <c r="F20" s="16"/>
      <c r="G20" s="16"/>
      <c r="K20" s="44"/>
      <c r="L20" s="45" t="s">
        <v>73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ht="12.75">
      <c r="A21" s="16"/>
      <c r="B21" s="16"/>
      <c r="C21" s="16" t="s">
        <v>90</v>
      </c>
      <c r="D21" s="248">
        <f>G21/G22</f>
        <v>3.1437028762915387</v>
      </c>
      <c r="E21" s="16"/>
      <c r="F21" s="50" t="s">
        <v>91</v>
      </c>
      <c r="G21" s="50">
        <f>C16/C19</f>
        <v>0.000175216693770499</v>
      </c>
      <c r="K21" s="44"/>
      <c r="L21" s="45" t="s">
        <v>74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5:30" ht="12.75">
      <c r="E22" s="13"/>
      <c r="F22" s="44" t="s">
        <v>92</v>
      </c>
      <c r="G22" s="44">
        <f>D16/D19</f>
        <v>5.573576787167397E-05</v>
      </c>
      <c r="K22" s="44"/>
      <c r="L22" s="45" t="s">
        <v>75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3:13" ht="12.75">
      <c r="C23" s="10" t="s">
        <v>95</v>
      </c>
      <c r="D23" s="249">
        <f>(G21*(1-G21))/(G22*(1-G22))</f>
        <v>3.143327242824909</v>
      </c>
      <c r="L23" s="44"/>
      <c r="M23" s="44"/>
    </row>
    <row r="24" ht="13.5" thickBot="1"/>
    <row r="25" spans="2:6" ht="12.75">
      <c r="B25" s="54" t="s">
        <v>93</v>
      </c>
      <c r="C25" s="55">
        <f>SQRT(1/C16+1/C17+1/D16+1/D17)</f>
        <v>0.36229966929146284</v>
      </c>
      <c r="D25" s="55"/>
      <c r="E25" s="55" t="s">
        <v>94</v>
      </c>
      <c r="F25" s="56">
        <f>SQRT(1/C16-1/C19+1/D16-1/D19)</f>
        <v>0.36226916912916085</v>
      </c>
    </row>
    <row r="26" spans="2:6" ht="12.75">
      <c r="B26" s="57" t="s">
        <v>96</v>
      </c>
      <c r="C26" s="58">
        <f>LN(D23)</f>
        <v>1.1452818703799101</v>
      </c>
      <c r="D26" s="58"/>
      <c r="E26" s="58" t="s">
        <v>97</v>
      </c>
      <c r="F26" s="59">
        <f>LN(D21)</f>
        <v>1.1454013651047517</v>
      </c>
    </row>
    <row r="27" spans="2:6" ht="12.75">
      <c r="B27" s="57"/>
      <c r="C27" s="58"/>
      <c r="D27" s="58"/>
      <c r="E27" s="58"/>
      <c r="F27" s="59"/>
    </row>
    <row r="28" spans="2:6" ht="12.75">
      <c r="B28" s="57" t="s">
        <v>147</v>
      </c>
      <c r="C28" s="58">
        <f>EXP(C26-1.645*C25)</f>
        <v>1.7320382849931535</v>
      </c>
      <c r="D28" s="58"/>
      <c r="E28" s="58" t="s">
        <v>145</v>
      </c>
      <c r="F28" s="59">
        <f>EXP(F26-1.645*F25)</f>
        <v>1.732332180516272</v>
      </c>
    </row>
    <row r="29" spans="2:6" ht="13.5" thickBot="1">
      <c r="B29" s="60" t="s">
        <v>148</v>
      </c>
      <c r="C29" s="61">
        <f>EXP(C26+1.645*C25)</f>
        <v>5.704554132026185</v>
      </c>
      <c r="D29" s="61"/>
      <c r="E29" s="61" t="s">
        <v>146</v>
      </c>
      <c r="F29" s="62">
        <f>EXP(F26+1.645*F25)</f>
        <v>5.7049495965943375</v>
      </c>
    </row>
  </sheetData>
  <sheetProtection sheet="1" objects="1" scenarios="1"/>
  <mergeCells count="11">
    <mergeCell ref="C14:D14"/>
    <mergeCell ref="C4:C5"/>
    <mergeCell ref="D4:D5"/>
    <mergeCell ref="E4:E5"/>
    <mergeCell ref="H18:I18"/>
    <mergeCell ref="F14:F15"/>
    <mergeCell ref="G4:G5"/>
    <mergeCell ref="F4:F5"/>
    <mergeCell ref="I4:I5"/>
    <mergeCell ref="H12:I12"/>
    <mergeCell ref="H15:I15"/>
  </mergeCells>
  <printOptions horizontalCentered="1" verticalCentered="1"/>
  <pageMargins left="0.75" right="0.75" top="0.82" bottom="1" header="0" footer="0"/>
  <pageSetup horizontalDpi="600" verticalDpi="600" orientation="landscape" paperSize="9" scale="8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54"/>
  <sheetViews>
    <sheetView showGridLines="0" zoomScalePageLayoutView="0" workbookViewId="0" topLeftCell="A1">
      <selection activeCell="A55" sqref="A1:K55"/>
    </sheetView>
  </sheetViews>
  <sheetFormatPr defaultColWidth="11.00390625" defaultRowHeight="12.75"/>
  <cols>
    <col min="1" max="1" width="11.625" style="1" bestFit="1" customWidth="1"/>
    <col min="2" max="2" width="30.00390625" style="1" customWidth="1"/>
    <col min="3" max="3" width="11.625" style="1" bestFit="1" customWidth="1"/>
    <col min="4" max="4" width="12.625" style="1" bestFit="1" customWidth="1"/>
    <col min="5" max="6" width="11.625" style="1" bestFit="1" customWidth="1"/>
    <col min="7" max="7" width="12.625" style="1" bestFit="1" customWidth="1"/>
    <col min="8" max="16384" width="11.375" style="1" customWidth="1"/>
  </cols>
  <sheetData>
    <row r="1" spans="1:7" ht="20.25">
      <c r="A1" s="257" t="s">
        <v>102</v>
      </c>
      <c r="B1" s="258"/>
      <c r="C1" s="258"/>
      <c r="D1" s="258"/>
      <c r="E1" s="258"/>
      <c r="F1" s="258"/>
      <c r="G1" s="259"/>
    </row>
    <row r="2" spans="1:14" ht="18.75">
      <c r="A2" s="260" t="s">
        <v>104</v>
      </c>
      <c r="B2" s="261"/>
      <c r="C2" s="261"/>
      <c r="D2" s="261"/>
      <c r="E2" s="261"/>
      <c r="F2" s="261"/>
      <c r="G2" s="262"/>
      <c r="K2" s="22"/>
      <c r="L2" s="22"/>
      <c r="M2" s="23"/>
      <c r="N2" s="23"/>
    </row>
    <row r="3" spans="11:14" ht="13.5" thickBot="1">
      <c r="K3" s="2"/>
      <c r="L3" s="9" t="s">
        <v>53</v>
      </c>
      <c r="M3" s="24" t="s">
        <v>98</v>
      </c>
      <c r="N3" s="20" t="s">
        <v>109</v>
      </c>
    </row>
    <row r="4" spans="2:14" ht="12.75">
      <c r="B4" s="168"/>
      <c r="C4" s="342" t="s">
        <v>14</v>
      </c>
      <c r="D4" s="313" t="s">
        <v>15</v>
      </c>
      <c r="E4" s="313" t="s">
        <v>16</v>
      </c>
      <c r="F4" s="313" t="s">
        <v>17</v>
      </c>
      <c r="G4" s="317" t="s">
        <v>18</v>
      </c>
      <c r="I4" s="349" t="s">
        <v>56</v>
      </c>
      <c r="K4" s="2"/>
      <c r="L4" s="9" t="s">
        <v>61</v>
      </c>
      <c r="M4" s="24" t="s">
        <v>99</v>
      </c>
      <c r="N4" s="20" t="s">
        <v>110</v>
      </c>
    </row>
    <row r="5" spans="2:14" ht="13.5" thickBot="1">
      <c r="B5" s="165" t="s">
        <v>34</v>
      </c>
      <c r="C5" s="343"/>
      <c r="D5" s="314"/>
      <c r="E5" s="314"/>
      <c r="F5" s="314"/>
      <c r="G5" s="318"/>
      <c r="I5" s="350"/>
      <c r="K5" s="2"/>
      <c r="L5" s="9" t="s">
        <v>62</v>
      </c>
      <c r="M5" s="24" t="s">
        <v>100</v>
      </c>
      <c r="N5" s="20" t="s">
        <v>111</v>
      </c>
    </row>
    <row r="6" spans="2:14" ht="12.75">
      <c r="B6" s="166" t="s">
        <v>20</v>
      </c>
      <c r="C6" s="145">
        <f>Prevalentes!B6</f>
        <v>2</v>
      </c>
      <c r="D6" s="145">
        <f>Prevalentes!C6</f>
        <v>117</v>
      </c>
      <c r="E6" s="145">
        <f>Prevalentes!D6</f>
        <v>403</v>
      </c>
      <c r="F6" s="145">
        <f>Prevalentes!E6</f>
        <v>239</v>
      </c>
      <c r="G6" s="145">
        <f>Prevalentes!F6</f>
        <v>244</v>
      </c>
      <c r="I6" s="145">
        <f>SUM(C6:G6)</f>
        <v>1005</v>
      </c>
      <c r="K6" s="2"/>
      <c r="L6" s="9" t="s">
        <v>78</v>
      </c>
      <c r="M6" s="24" t="s">
        <v>101</v>
      </c>
      <c r="N6" s="20" t="s">
        <v>112</v>
      </c>
    </row>
    <row r="7" spans="2:14" ht="13.5" thickBot="1">
      <c r="B7" s="167" t="s">
        <v>21</v>
      </c>
      <c r="C7" s="140">
        <f>Prevalentes!B7</f>
        <v>4</v>
      </c>
      <c r="D7" s="140">
        <f>Prevalentes!C7</f>
        <v>85</v>
      </c>
      <c r="E7" s="140">
        <f>Prevalentes!D7</f>
        <v>195</v>
      </c>
      <c r="F7" s="140">
        <f>Prevalentes!E7</f>
        <v>108</v>
      </c>
      <c r="G7" s="140">
        <f>Prevalentes!F7</f>
        <v>141</v>
      </c>
      <c r="I7" s="140">
        <f>SUM(C7:G7)</f>
        <v>533</v>
      </c>
      <c r="K7" s="2"/>
      <c r="L7" s="9" t="s">
        <v>64</v>
      </c>
      <c r="M7" s="24"/>
      <c r="N7" s="20" t="s">
        <v>113</v>
      </c>
    </row>
    <row r="8" spans="11:14" ht="12.75">
      <c r="K8" s="2"/>
      <c r="L8" s="9" t="s">
        <v>57</v>
      </c>
      <c r="M8" s="24"/>
      <c r="N8" s="20" t="s">
        <v>114</v>
      </c>
    </row>
    <row r="9" spans="3:14" ht="12.75">
      <c r="C9" s="140">
        <f>SUM(C6:C7)</f>
        <v>6</v>
      </c>
      <c r="D9" s="140">
        <f>SUM(D6:D7)</f>
        <v>202</v>
      </c>
      <c r="E9" s="140">
        <f>SUM(E6:E7)</f>
        <v>598</v>
      </c>
      <c r="F9" s="140">
        <f>SUM(F6:F7)</f>
        <v>347</v>
      </c>
      <c r="G9" s="140">
        <f>SUM(G6:G7)</f>
        <v>385</v>
      </c>
      <c r="I9" s="140">
        <f>SUM(I6:I7)</f>
        <v>1538</v>
      </c>
      <c r="K9" s="2"/>
      <c r="L9" s="9" t="s">
        <v>65</v>
      </c>
      <c r="M9" s="24"/>
      <c r="N9" s="20" t="s">
        <v>115</v>
      </c>
    </row>
    <row r="10" spans="11:14" ht="13.5" thickBot="1">
      <c r="K10" s="2"/>
      <c r="L10" s="9" t="s">
        <v>66</v>
      </c>
      <c r="M10" s="24"/>
      <c r="N10" s="20" t="s">
        <v>116</v>
      </c>
    </row>
    <row r="11" spans="2:14" ht="13.5" thickBot="1">
      <c r="B11" s="170" t="s">
        <v>105</v>
      </c>
      <c r="C11" s="172"/>
      <c r="D11" s="173"/>
      <c r="E11" s="173"/>
      <c r="F11" s="173"/>
      <c r="G11" s="174"/>
      <c r="I11" s="177" t="s">
        <v>56</v>
      </c>
      <c r="K11" s="2"/>
      <c r="L11" s="9" t="s">
        <v>58</v>
      </c>
      <c r="M11" s="24"/>
      <c r="N11" s="20" t="s">
        <v>117</v>
      </c>
    </row>
    <row r="12" spans="2:14" ht="12.75">
      <c r="B12" s="134" t="s">
        <v>25</v>
      </c>
      <c r="C12" s="148">
        <f>Prevalentes!B10</f>
        <v>0</v>
      </c>
      <c r="D12" s="145">
        <f>Prevalentes!C10</f>
        <v>36</v>
      </c>
      <c r="E12" s="145">
        <f>Prevalentes!D10</f>
        <v>98</v>
      </c>
      <c r="F12" s="145">
        <f>Prevalentes!E10</f>
        <v>52</v>
      </c>
      <c r="G12" s="145">
        <f>Prevalentes!F10</f>
        <v>33</v>
      </c>
      <c r="I12" s="145">
        <f>SUM(C12:G12)</f>
        <v>219</v>
      </c>
      <c r="K12" s="2"/>
      <c r="L12" s="9" t="s">
        <v>59</v>
      </c>
      <c r="M12" s="24"/>
      <c r="N12" s="20"/>
    </row>
    <row r="13" spans="2:14" ht="12.75">
      <c r="B13" s="171" t="s">
        <v>26</v>
      </c>
      <c r="C13" s="149">
        <f>Prevalentes!B11</f>
        <v>1</v>
      </c>
      <c r="D13" s="140">
        <f>Prevalentes!C11</f>
        <v>11</v>
      </c>
      <c r="E13" s="140">
        <f>Prevalentes!D11</f>
        <v>23</v>
      </c>
      <c r="F13" s="140">
        <f>Prevalentes!E11</f>
        <v>18</v>
      </c>
      <c r="G13" s="140">
        <f>Prevalentes!F11</f>
        <v>19</v>
      </c>
      <c r="I13" s="140">
        <f aca="true" t="shared" si="0" ref="I13:I20">SUM(C13:G13)</f>
        <v>72</v>
      </c>
      <c r="K13" s="2"/>
      <c r="L13" s="9" t="s">
        <v>67</v>
      </c>
      <c r="M13" s="2"/>
      <c r="N13" s="2"/>
    </row>
    <row r="14" spans="2:14" ht="12.75">
      <c r="B14" s="171" t="s">
        <v>27</v>
      </c>
      <c r="C14" s="149">
        <f>Prevalentes!B12</f>
        <v>0</v>
      </c>
      <c r="D14" s="140">
        <f>Prevalentes!C12</f>
        <v>6</v>
      </c>
      <c r="E14" s="140">
        <f>Prevalentes!D12</f>
        <v>78</v>
      </c>
      <c r="F14" s="140">
        <f>Prevalentes!E12</f>
        <v>63</v>
      </c>
      <c r="G14" s="140">
        <f>Prevalentes!F12</f>
        <v>50</v>
      </c>
      <c r="I14" s="140">
        <f t="shared" si="0"/>
        <v>197</v>
      </c>
      <c r="K14" s="2"/>
      <c r="L14" s="9" t="s">
        <v>79</v>
      </c>
      <c r="M14" s="2"/>
      <c r="N14" s="2"/>
    </row>
    <row r="15" spans="2:14" ht="12.75">
      <c r="B15" s="171" t="s">
        <v>28</v>
      </c>
      <c r="C15" s="149">
        <f>Prevalentes!B13</f>
        <v>0</v>
      </c>
      <c r="D15" s="140">
        <f>Prevalentes!C13</f>
        <v>6</v>
      </c>
      <c r="E15" s="140">
        <f>Prevalentes!D13</f>
        <v>37</v>
      </c>
      <c r="F15" s="140">
        <f>Prevalentes!E13</f>
        <v>38</v>
      </c>
      <c r="G15" s="140">
        <f>Prevalentes!F13</f>
        <v>73</v>
      </c>
      <c r="I15" s="140">
        <f t="shared" si="0"/>
        <v>154</v>
      </c>
      <c r="K15" s="2"/>
      <c r="L15" s="9" t="s">
        <v>69</v>
      </c>
      <c r="M15" s="2"/>
      <c r="N15" s="2"/>
    </row>
    <row r="16" spans="2:14" ht="12.75">
      <c r="B16" s="171" t="s">
        <v>29</v>
      </c>
      <c r="C16" s="149">
        <f>Prevalentes!B14</f>
        <v>1</v>
      </c>
      <c r="D16" s="140">
        <f>Prevalentes!C14</f>
        <v>8</v>
      </c>
      <c r="E16" s="140">
        <f>Prevalentes!D14</f>
        <v>44</v>
      </c>
      <c r="F16" s="140">
        <f>Prevalentes!E14</f>
        <v>16</v>
      </c>
      <c r="G16" s="140">
        <f>Prevalentes!F14</f>
        <v>12</v>
      </c>
      <c r="I16" s="140">
        <f t="shared" si="0"/>
        <v>81</v>
      </c>
      <c r="K16" s="2"/>
      <c r="L16" s="9" t="s">
        <v>70</v>
      </c>
      <c r="M16" s="2"/>
      <c r="N16" s="2"/>
    </row>
    <row r="17" spans="2:14" ht="12.75">
      <c r="B17" s="171" t="s">
        <v>30</v>
      </c>
      <c r="C17" s="149">
        <f>Prevalentes!B15</f>
        <v>0</v>
      </c>
      <c r="D17" s="140">
        <f>Prevalentes!C15</f>
        <v>14</v>
      </c>
      <c r="E17" s="140">
        <f>Prevalentes!D15</f>
        <v>5</v>
      </c>
      <c r="F17" s="140">
        <f>Prevalentes!E15</f>
        <v>1</v>
      </c>
      <c r="G17" s="140">
        <f>Prevalentes!F15</f>
        <v>0</v>
      </c>
      <c r="I17" s="140">
        <f t="shared" si="0"/>
        <v>20</v>
      </c>
      <c r="K17" s="2"/>
      <c r="L17" s="9" t="s">
        <v>71</v>
      </c>
      <c r="M17" s="2"/>
      <c r="N17" s="2"/>
    </row>
    <row r="18" spans="2:14" ht="12.75">
      <c r="B18" s="171" t="s">
        <v>31</v>
      </c>
      <c r="C18" s="149">
        <f>Prevalentes!B16</f>
        <v>0</v>
      </c>
      <c r="D18" s="140">
        <f>Prevalentes!C16</f>
        <v>1</v>
      </c>
      <c r="E18" s="140">
        <f>Prevalentes!D16</f>
        <v>4</v>
      </c>
      <c r="F18" s="140">
        <f>Prevalentes!E16</f>
        <v>3</v>
      </c>
      <c r="G18" s="140">
        <f>Prevalentes!F16</f>
        <v>2</v>
      </c>
      <c r="I18" s="140">
        <f t="shared" si="0"/>
        <v>10</v>
      </c>
      <c r="K18" s="2"/>
      <c r="L18" s="9" t="s">
        <v>72</v>
      </c>
      <c r="M18" s="2"/>
      <c r="N18" s="2"/>
    </row>
    <row r="19" spans="2:14" ht="12.75">
      <c r="B19" s="171" t="s">
        <v>32</v>
      </c>
      <c r="C19" s="149">
        <f>Prevalentes!B17</f>
        <v>0</v>
      </c>
      <c r="D19" s="140">
        <f>Prevalentes!C17</f>
        <v>1</v>
      </c>
      <c r="E19" s="140">
        <f>Prevalentes!D17</f>
        <v>3</v>
      </c>
      <c r="F19" s="140">
        <f>Prevalentes!E17</f>
        <v>3</v>
      </c>
      <c r="G19" s="140">
        <f>Prevalentes!F17</f>
        <v>5</v>
      </c>
      <c r="I19" s="140">
        <f t="shared" si="0"/>
        <v>12</v>
      </c>
      <c r="K19" s="2"/>
      <c r="L19" s="9" t="s">
        <v>73</v>
      </c>
      <c r="M19" s="2"/>
      <c r="N19" s="2"/>
    </row>
    <row r="20" spans="2:14" ht="13.5" thickBot="1">
      <c r="B20" s="135" t="s">
        <v>33</v>
      </c>
      <c r="C20" s="149">
        <f>Prevalentes!B18</f>
        <v>0</v>
      </c>
      <c r="D20" s="140">
        <f>Prevalentes!C18</f>
        <v>34</v>
      </c>
      <c r="E20" s="140">
        <f>Prevalentes!D18</f>
        <v>111</v>
      </c>
      <c r="F20" s="140">
        <f>Prevalentes!E18</f>
        <v>45</v>
      </c>
      <c r="G20" s="140">
        <f>Prevalentes!F18</f>
        <v>50</v>
      </c>
      <c r="I20" s="140">
        <f t="shared" si="0"/>
        <v>240</v>
      </c>
      <c r="K20" s="2"/>
      <c r="L20" s="9" t="s">
        <v>74</v>
      </c>
      <c r="M20" s="2"/>
      <c r="N20" s="2"/>
    </row>
    <row r="21" spans="9:14" ht="12.75">
      <c r="I21" s="7"/>
      <c r="K21" s="2"/>
      <c r="L21" s="9" t="s">
        <v>75</v>
      </c>
      <c r="M21" s="2"/>
      <c r="N21" s="2"/>
    </row>
    <row r="22" spans="3:14" ht="12.75">
      <c r="C22" s="140">
        <f>SUM(C12:C20)</f>
        <v>2</v>
      </c>
      <c r="D22" s="140">
        <f>SUM(D12:D20)</f>
        <v>117</v>
      </c>
      <c r="E22" s="140">
        <f>SUM(E12:E20)</f>
        <v>403</v>
      </c>
      <c r="F22" s="140">
        <f>SUM(F12:F20)</f>
        <v>239</v>
      </c>
      <c r="G22" s="140">
        <f>SUM(G12:G20)</f>
        <v>244</v>
      </c>
      <c r="I22" s="256">
        <f>SUM(I12:I20)</f>
        <v>1005</v>
      </c>
      <c r="K22" s="2"/>
      <c r="L22" s="2"/>
      <c r="M22" s="2"/>
      <c r="N22" s="2"/>
    </row>
    <row r="23" spans="11:14" ht="13.5" thickBot="1">
      <c r="K23" s="2"/>
      <c r="L23" s="2"/>
      <c r="M23" s="2"/>
      <c r="N23" s="2"/>
    </row>
    <row r="24" spans="2:14" ht="13.5" thickBot="1">
      <c r="B24" s="170" t="s">
        <v>106</v>
      </c>
      <c r="C24" s="172"/>
      <c r="D24" s="173"/>
      <c r="E24" s="173"/>
      <c r="F24" s="173"/>
      <c r="G24" s="174"/>
      <c r="I24" s="177" t="s">
        <v>56</v>
      </c>
      <c r="K24" s="2"/>
      <c r="L24" s="2"/>
      <c r="M24" s="2"/>
      <c r="N24" s="2"/>
    </row>
    <row r="25" spans="2:14" ht="12.75">
      <c r="B25" s="134" t="s">
        <v>25</v>
      </c>
      <c r="C25" s="148">
        <f>Prevalentes!B21</f>
        <v>1</v>
      </c>
      <c r="D25" s="145">
        <f>Prevalentes!C21</f>
        <v>28</v>
      </c>
      <c r="E25" s="145">
        <f>Prevalentes!D21</f>
        <v>48</v>
      </c>
      <c r="F25" s="145">
        <f>Prevalentes!E21</f>
        <v>16</v>
      </c>
      <c r="G25" s="145">
        <f>Prevalentes!F21</f>
        <v>10</v>
      </c>
      <c r="I25" s="145">
        <f>SUM(C25:G25)</f>
        <v>103</v>
      </c>
      <c r="K25" s="2"/>
      <c r="L25" s="2"/>
      <c r="M25" s="2"/>
      <c r="N25" s="2"/>
    </row>
    <row r="26" spans="2:14" ht="12.75">
      <c r="B26" s="171" t="s">
        <v>26</v>
      </c>
      <c r="C26" s="149">
        <f>Prevalentes!B22</f>
        <v>0</v>
      </c>
      <c r="D26" s="140">
        <f>Prevalentes!C22</f>
        <v>10</v>
      </c>
      <c r="E26" s="140">
        <f>Prevalentes!D22</f>
        <v>21</v>
      </c>
      <c r="F26" s="140">
        <f>Prevalentes!E22</f>
        <v>11</v>
      </c>
      <c r="G26" s="140">
        <f>Prevalentes!F22</f>
        <v>13</v>
      </c>
      <c r="I26" s="140">
        <f aca="true" t="shared" si="1" ref="I26:I33">SUM(C26:G26)</f>
        <v>55</v>
      </c>
      <c r="K26" s="2"/>
      <c r="L26" s="2"/>
      <c r="M26" s="2"/>
      <c r="N26" s="2"/>
    </row>
    <row r="27" spans="2:14" ht="12.75">
      <c r="B27" s="171" t="s">
        <v>27</v>
      </c>
      <c r="C27" s="149">
        <f>Prevalentes!B23</f>
        <v>0</v>
      </c>
      <c r="D27" s="140">
        <f>Prevalentes!C23</f>
        <v>8</v>
      </c>
      <c r="E27" s="140">
        <f>Prevalentes!D23</f>
        <v>23</v>
      </c>
      <c r="F27" s="140">
        <f>Prevalentes!E23</f>
        <v>21</v>
      </c>
      <c r="G27" s="140">
        <f>Prevalentes!F23</f>
        <v>25</v>
      </c>
      <c r="I27" s="140">
        <f t="shared" si="1"/>
        <v>77</v>
      </c>
      <c r="K27" s="2"/>
      <c r="L27" s="2"/>
      <c r="M27" s="2"/>
      <c r="N27" s="2"/>
    </row>
    <row r="28" spans="2:14" ht="12.75">
      <c r="B28" s="171" t="s">
        <v>28</v>
      </c>
      <c r="C28" s="149">
        <f>Prevalentes!B24</f>
        <v>0</v>
      </c>
      <c r="D28" s="140">
        <f>Prevalentes!C24</f>
        <v>6</v>
      </c>
      <c r="E28" s="140">
        <f>Prevalentes!D24</f>
        <v>12</v>
      </c>
      <c r="F28" s="140">
        <f>Prevalentes!E24</f>
        <v>12</v>
      </c>
      <c r="G28" s="140">
        <f>Prevalentes!F24</f>
        <v>28</v>
      </c>
      <c r="I28" s="140">
        <f t="shared" si="1"/>
        <v>58</v>
      </c>
      <c r="K28" s="25"/>
      <c r="N28" s="25"/>
    </row>
    <row r="29" spans="2:14" ht="12.75">
      <c r="B29" s="171" t="s">
        <v>29</v>
      </c>
      <c r="C29" s="149">
        <f>Prevalentes!B25</f>
        <v>0</v>
      </c>
      <c r="D29" s="140">
        <f>Prevalentes!C25</f>
        <v>8</v>
      </c>
      <c r="E29" s="140">
        <f>Prevalentes!D25</f>
        <v>32</v>
      </c>
      <c r="F29" s="140">
        <f>Prevalentes!E25</f>
        <v>15</v>
      </c>
      <c r="G29" s="140">
        <f>Prevalentes!F25</f>
        <v>12</v>
      </c>
      <c r="I29" s="140">
        <f t="shared" si="1"/>
        <v>67</v>
      </c>
      <c r="K29" s="25"/>
      <c r="N29" s="25"/>
    </row>
    <row r="30" spans="2:14" ht="12.75">
      <c r="B30" s="171" t="s">
        <v>30</v>
      </c>
      <c r="C30" s="149">
        <f>Prevalentes!B26</f>
        <v>2</v>
      </c>
      <c r="D30" s="140">
        <f>Prevalentes!C26</f>
        <v>4</v>
      </c>
      <c r="E30" s="140">
        <f>Prevalentes!D26</f>
        <v>0</v>
      </c>
      <c r="F30" s="140">
        <f>Prevalentes!E26</f>
        <v>1</v>
      </c>
      <c r="G30" s="140">
        <f>Prevalentes!F26</f>
        <v>1</v>
      </c>
      <c r="I30" s="140">
        <f t="shared" si="1"/>
        <v>8</v>
      </c>
      <c r="K30" s="25"/>
      <c r="N30" s="25"/>
    </row>
    <row r="31" spans="2:14" ht="12.75">
      <c r="B31" s="171" t="s">
        <v>31</v>
      </c>
      <c r="C31" s="149">
        <f>Prevalentes!B27</f>
        <v>0</v>
      </c>
      <c r="D31" s="140">
        <f>Prevalentes!C27</f>
        <v>1</v>
      </c>
      <c r="E31" s="140">
        <f>Prevalentes!D27</f>
        <v>2</v>
      </c>
      <c r="F31" s="140">
        <f>Prevalentes!E27</f>
        <v>2</v>
      </c>
      <c r="G31" s="140">
        <f>Prevalentes!F27</f>
        <v>4</v>
      </c>
      <c r="I31" s="140">
        <f t="shared" si="1"/>
        <v>9</v>
      </c>
      <c r="K31" s="25"/>
      <c r="N31" s="25"/>
    </row>
    <row r="32" spans="2:14" ht="12.75">
      <c r="B32" s="171" t="s">
        <v>32</v>
      </c>
      <c r="C32" s="149">
        <f>Prevalentes!B28</f>
        <v>1</v>
      </c>
      <c r="D32" s="140">
        <f>Prevalentes!C28</f>
        <v>0</v>
      </c>
      <c r="E32" s="140">
        <f>Prevalentes!D28</f>
        <v>3</v>
      </c>
      <c r="F32" s="140">
        <f>Prevalentes!E28</f>
        <v>2</v>
      </c>
      <c r="G32" s="140">
        <f>Prevalentes!F28</f>
        <v>3</v>
      </c>
      <c r="I32" s="140">
        <f t="shared" si="1"/>
        <v>9</v>
      </c>
      <c r="K32" s="25"/>
      <c r="N32" s="25"/>
    </row>
    <row r="33" spans="2:14" ht="13.5" thickBot="1">
      <c r="B33" s="135" t="s">
        <v>33</v>
      </c>
      <c r="C33" s="149">
        <f>Prevalentes!B29</f>
        <v>0</v>
      </c>
      <c r="D33" s="140">
        <f>Prevalentes!C29</f>
        <v>20</v>
      </c>
      <c r="E33" s="140">
        <f>Prevalentes!D29</f>
        <v>54</v>
      </c>
      <c r="F33" s="140">
        <f>Prevalentes!E29</f>
        <v>28</v>
      </c>
      <c r="G33" s="140">
        <f>Prevalentes!F29</f>
        <v>45</v>
      </c>
      <c r="I33" s="140">
        <f t="shared" si="1"/>
        <v>147</v>
      </c>
      <c r="K33" s="25"/>
      <c r="N33" s="25"/>
    </row>
    <row r="34" spans="9:14" ht="12.75">
      <c r="I34" s="7"/>
      <c r="K34" s="25"/>
      <c r="N34" s="25"/>
    </row>
    <row r="35" spans="3:14" ht="12.75">
      <c r="C35" s="140">
        <f>SUM(C25:C33)</f>
        <v>4</v>
      </c>
      <c r="D35" s="140">
        <f>SUM(D25:D33)</f>
        <v>85</v>
      </c>
      <c r="E35" s="140">
        <f>SUM(E25:E33)</f>
        <v>195</v>
      </c>
      <c r="F35" s="140">
        <f>SUM(F25:F33)</f>
        <v>108</v>
      </c>
      <c r="G35" s="140">
        <f>SUM(G25:G33)</f>
        <v>141</v>
      </c>
      <c r="I35" s="256">
        <f>SUM(I25:I33)</f>
        <v>533</v>
      </c>
      <c r="K35" s="25"/>
      <c r="N35" s="25"/>
    </row>
    <row r="36" spans="11:14" ht="12.75">
      <c r="K36" s="25"/>
      <c r="N36" s="25"/>
    </row>
    <row r="37" spans="1:14" ht="12.75">
      <c r="A37" s="2"/>
      <c r="B37" s="26"/>
      <c r="C37" s="26"/>
      <c r="D37" s="26"/>
      <c r="E37" s="26"/>
      <c r="F37" s="26"/>
      <c r="K37" s="25"/>
      <c r="N37" s="25"/>
    </row>
    <row r="38" spans="1:14" ht="13.5" thickBot="1">
      <c r="A38" s="42">
        <v>2</v>
      </c>
      <c r="B38" s="23"/>
      <c r="C38" s="23"/>
      <c r="D38" s="23"/>
      <c r="E38" s="23"/>
      <c r="F38" s="23"/>
      <c r="G38" s="8"/>
      <c r="K38" s="25"/>
      <c r="N38" s="25"/>
    </row>
    <row r="39" spans="1:14" ht="15.75">
      <c r="A39" s="42">
        <v>1</v>
      </c>
      <c r="B39" s="175" t="str">
        <f ca="1">OFFSET(L2,A38,0,1,1)</f>
        <v>Aragón</v>
      </c>
      <c r="C39" s="351" t="s">
        <v>19</v>
      </c>
      <c r="D39" s="352"/>
      <c r="E39" s="27"/>
      <c r="F39" s="353" t="s">
        <v>56</v>
      </c>
      <c r="G39" s="8"/>
      <c r="K39" s="25"/>
      <c r="N39" s="25"/>
    </row>
    <row r="40" spans="1:14" ht="13.5" thickBot="1">
      <c r="A40" s="42">
        <v>3</v>
      </c>
      <c r="B40" s="176" t="str">
        <f ca="1">OFFSET(N2,A40,0,1,1)</f>
        <v>Diabetes mellitus</v>
      </c>
      <c r="C40" s="254" t="s">
        <v>54</v>
      </c>
      <c r="D40" s="255" t="s">
        <v>55</v>
      </c>
      <c r="E40" s="27"/>
      <c r="F40" s="354"/>
      <c r="G40" s="8"/>
      <c r="K40" s="25"/>
      <c r="N40" s="25"/>
    </row>
    <row r="41" spans="1:14" ht="12.75">
      <c r="A41" s="24"/>
      <c r="B41" s="252" t="s">
        <v>107</v>
      </c>
      <c r="C41" s="251">
        <f ca="1">OFFSET($C$12,$A$40-1,$A$39,1,1)</f>
        <v>6</v>
      </c>
      <c r="D41" s="251">
        <f ca="1">OFFSET($C$25,$A$40-1,$A$39,1,1)</f>
        <v>8</v>
      </c>
      <c r="E41" s="28"/>
      <c r="F41" s="251">
        <f>SUM(C41:D41)</f>
        <v>14</v>
      </c>
      <c r="G41" s="8"/>
      <c r="K41" s="25"/>
      <c r="N41" s="25"/>
    </row>
    <row r="42" spans="1:14" ht="13.5" thickBot="1">
      <c r="A42" s="23"/>
      <c r="B42" s="253" t="s">
        <v>108</v>
      </c>
      <c r="C42" s="251">
        <f ca="1">OFFSET('Datos Generales'!D8,3*$A$38-2,$A$39,1,1)-C41</f>
        <v>254473</v>
      </c>
      <c r="D42" s="251">
        <f ca="1">OFFSET('Datos Generales'!D8,3*$A$38-1,$A$39,1,1)-D41</f>
        <v>238725</v>
      </c>
      <c r="E42" s="28"/>
      <c r="F42" s="251">
        <f>SUM(C42:D42)</f>
        <v>493198</v>
      </c>
      <c r="G42" s="8"/>
      <c r="K42" s="25"/>
      <c r="N42" s="25"/>
    </row>
    <row r="43" spans="1:14" ht="13.5" thickBot="1">
      <c r="A43" s="23"/>
      <c r="B43" s="29"/>
      <c r="C43" s="28"/>
      <c r="D43" s="28"/>
      <c r="E43" s="28"/>
      <c r="F43" s="30"/>
      <c r="G43" s="8"/>
      <c r="K43" s="25"/>
      <c r="N43" s="25"/>
    </row>
    <row r="44" spans="1:14" ht="13.5" thickBot="1">
      <c r="A44" s="23"/>
      <c r="B44" s="250" t="s">
        <v>56</v>
      </c>
      <c r="C44" s="251">
        <f>SUM(C41:C42)</f>
        <v>254479</v>
      </c>
      <c r="D44" s="251">
        <f>SUM(D41:D42)</f>
        <v>238733</v>
      </c>
      <c r="E44" s="28"/>
      <c r="F44" s="251">
        <f>SUM(C44:D44)</f>
        <v>493212</v>
      </c>
      <c r="G44" s="8"/>
      <c r="K44" s="25"/>
      <c r="N44" s="25"/>
    </row>
    <row r="45" spans="1:14" ht="12.75">
      <c r="A45" s="23"/>
      <c r="B45" s="31"/>
      <c r="C45" s="32"/>
      <c r="D45" s="32"/>
      <c r="E45" s="32"/>
      <c r="F45" s="32"/>
      <c r="G45" s="8"/>
      <c r="K45" s="25"/>
      <c r="N45" s="25"/>
    </row>
    <row r="46" spans="1:14" ht="12.75">
      <c r="A46" s="23"/>
      <c r="B46" s="32"/>
      <c r="C46" s="32" t="s">
        <v>90</v>
      </c>
      <c r="D46" s="263">
        <f>G46/G47</f>
        <v>0.7035934202822237</v>
      </c>
      <c r="E46" s="32"/>
      <c r="F46" s="24" t="s">
        <v>91</v>
      </c>
      <c r="G46" s="24">
        <f>C41/C44</f>
        <v>2.357758400496701E-05</v>
      </c>
      <c r="K46" s="25"/>
      <c r="N46" s="25"/>
    </row>
    <row r="47" spans="1:14" ht="12.75">
      <c r="A47" s="22"/>
      <c r="B47" s="25"/>
      <c r="C47" s="25"/>
      <c r="D47" s="25"/>
      <c r="E47" s="33"/>
      <c r="F47" s="2" t="s">
        <v>92</v>
      </c>
      <c r="G47" s="2">
        <f>D41/D44</f>
        <v>3.351023947254883E-05</v>
      </c>
      <c r="K47" s="25"/>
      <c r="N47" s="25"/>
    </row>
    <row r="48" spans="1:14" ht="12.75">
      <c r="A48" s="25"/>
      <c r="B48" s="25"/>
      <c r="C48" s="25" t="s">
        <v>95</v>
      </c>
      <c r="D48" s="264">
        <f>(G46*(1-G46))/(G47*(1-G47))</f>
        <v>0.7036004090674524</v>
      </c>
      <c r="E48" s="25"/>
      <c r="F48" s="25"/>
      <c r="K48" s="25"/>
      <c r="N48" s="25"/>
    </row>
    <row r="49" spans="11:14" ht="13.5" thickBot="1">
      <c r="K49" s="25"/>
      <c r="N49" s="25"/>
    </row>
    <row r="50" spans="2:14" ht="12.75">
      <c r="B50" s="34" t="s">
        <v>93</v>
      </c>
      <c r="C50" s="35">
        <f>SQRT(1/C41+1/C42+1/D41+1/D42)</f>
        <v>0.5400692411876085</v>
      </c>
      <c r="D50" s="35"/>
      <c r="E50" s="35" t="s">
        <v>94</v>
      </c>
      <c r="F50" s="36">
        <f>SQRT(1/C41-1/C44+1/D41-1/D44)</f>
        <v>0.5400542086581664</v>
      </c>
      <c r="K50" s="25"/>
      <c r="N50" s="25"/>
    </row>
    <row r="51" spans="2:14" ht="12.75">
      <c r="B51" s="37" t="s">
        <v>96</v>
      </c>
      <c r="C51" s="21">
        <f>LN(D48)</f>
        <v>-0.35154468472684447</v>
      </c>
      <c r="D51" s="21"/>
      <c r="E51" s="21" t="s">
        <v>97</v>
      </c>
      <c r="F51" s="38">
        <f>LN(D46)</f>
        <v>-0.35155461766583684</v>
      </c>
      <c r="K51" s="25"/>
      <c r="N51" s="25"/>
    </row>
    <row r="52" spans="2:14" ht="12.75">
      <c r="B52" s="37"/>
      <c r="C52" s="21"/>
      <c r="D52" s="21"/>
      <c r="E52" s="21"/>
      <c r="F52" s="38"/>
      <c r="K52" s="25"/>
      <c r="N52" s="25"/>
    </row>
    <row r="53" spans="2:14" ht="12.75">
      <c r="B53" s="37" t="s">
        <v>147</v>
      </c>
      <c r="C53" s="21">
        <f>EXP(C51-1.645*C50)</f>
        <v>0.28939620260617666</v>
      </c>
      <c r="D53" s="21"/>
      <c r="E53" s="21" t="s">
        <v>145</v>
      </c>
      <c r="F53" s="38">
        <f>EXP(F51-1.645*F50)</f>
        <v>0.28940048442018723</v>
      </c>
      <c r="K53" s="25"/>
      <c r="N53" s="25"/>
    </row>
    <row r="54" spans="2:6" ht="13.5" thickBot="1">
      <c r="B54" s="39" t="s">
        <v>148</v>
      </c>
      <c r="C54" s="40">
        <f>EXP(C51+1.645*C50)</f>
        <v>1.7106428183288136</v>
      </c>
      <c r="D54" s="40"/>
      <c r="E54" s="40" t="s">
        <v>146</v>
      </c>
      <c r="F54" s="41">
        <f>EXP(F51+1.645*F50)</f>
        <v>1.7105835259960125</v>
      </c>
    </row>
  </sheetData>
  <sheetProtection sheet="1" objects="1" scenarios="1"/>
  <mergeCells count="8">
    <mergeCell ref="I4:I5"/>
    <mergeCell ref="C39:D39"/>
    <mergeCell ref="C4:C5"/>
    <mergeCell ref="D4:D5"/>
    <mergeCell ref="E4:E5"/>
    <mergeCell ref="F4:F5"/>
    <mergeCell ref="G4:G5"/>
    <mergeCell ref="F39:F4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3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B1:M81"/>
  <sheetViews>
    <sheetView showGridLines="0" zoomScale="90" zoomScaleNormal="90" zoomScalePageLayoutView="0" workbookViewId="0" topLeftCell="A1">
      <selection activeCell="D8" sqref="D8:I8"/>
    </sheetView>
  </sheetViews>
  <sheetFormatPr defaultColWidth="11.00390625" defaultRowHeight="12.75"/>
  <cols>
    <col min="1" max="1" width="6.25390625" style="1" customWidth="1"/>
    <col min="2" max="2" width="33.875" style="1" bestFit="1" customWidth="1"/>
    <col min="3" max="3" width="11.375" style="1" customWidth="1"/>
    <col min="4" max="4" width="13.00390625" style="1" customWidth="1"/>
    <col min="5" max="16384" width="11.375" style="1" customWidth="1"/>
  </cols>
  <sheetData>
    <row r="1" ht="12.75">
      <c r="L1" s="2"/>
    </row>
    <row r="2" spans="2:12" ht="20.25">
      <c r="B2" s="257" t="str">
        <f>+DatosINE!B2</f>
        <v>Estadística del Padrón Continuo a 1 de enero de 2015. Datos a nivel nacional y</v>
      </c>
      <c r="C2" s="258"/>
      <c r="D2" s="258"/>
      <c r="E2" s="258"/>
      <c r="F2" s="258"/>
      <c r="G2" s="258"/>
      <c r="H2" s="258"/>
      <c r="I2" s="259"/>
      <c r="L2" s="2"/>
    </row>
    <row r="3" spans="2:12" ht="20.25">
      <c r="B3" s="265" t="s">
        <v>213</v>
      </c>
      <c r="C3" s="178"/>
      <c r="D3" s="178"/>
      <c r="E3" s="178"/>
      <c r="F3" s="178"/>
      <c r="G3" s="178"/>
      <c r="H3" s="178"/>
      <c r="I3" s="266"/>
      <c r="L3" s="2"/>
    </row>
    <row r="4" spans="2:12" ht="20.25">
      <c r="B4" s="265"/>
      <c r="C4" s="178"/>
      <c r="D4" s="178"/>
      <c r="E4" s="178"/>
      <c r="F4" s="178"/>
      <c r="G4" s="178"/>
      <c r="H4" s="178"/>
      <c r="I4" s="266"/>
      <c r="L4" s="2"/>
    </row>
    <row r="5" spans="2:12" ht="20.25">
      <c r="B5" s="265" t="s">
        <v>214</v>
      </c>
      <c r="C5" s="178"/>
      <c r="D5" s="178"/>
      <c r="E5" s="178"/>
      <c r="F5" s="178"/>
      <c r="G5" s="178"/>
      <c r="H5" s="178"/>
      <c r="I5" s="266"/>
      <c r="L5" s="2"/>
    </row>
    <row r="6" spans="2:12" ht="20.25">
      <c r="B6" s="267" t="s">
        <v>193</v>
      </c>
      <c r="C6" s="261"/>
      <c r="D6" s="261"/>
      <c r="E6" s="261"/>
      <c r="F6" s="261"/>
      <c r="G6" s="261"/>
      <c r="H6" s="261"/>
      <c r="I6" s="262"/>
      <c r="L6" s="2"/>
    </row>
    <row r="7" ht="13.5" thickBot="1">
      <c r="L7" s="2"/>
    </row>
    <row r="8" spans="2:12" ht="21" thickBot="1">
      <c r="B8" s="179" t="s">
        <v>60</v>
      </c>
      <c r="C8" s="180" t="s">
        <v>19</v>
      </c>
      <c r="D8" s="186" t="s">
        <v>14</v>
      </c>
      <c r="E8" s="187" t="s">
        <v>15</v>
      </c>
      <c r="F8" s="187" t="s">
        <v>16</v>
      </c>
      <c r="G8" s="187" t="s">
        <v>17</v>
      </c>
      <c r="H8" s="188" t="s">
        <v>18</v>
      </c>
      <c r="I8" s="189" t="s">
        <v>56</v>
      </c>
      <c r="L8" s="2"/>
    </row>
    <row r="9" spans="2:12" ht="15.75" thickBot="1">
      <c r="B9" s="181" t="s">
        <v>53</v>
      </c>
      <c r="C9" s="182" t="s">
        <v>54</v>
      </c>
      <c r="D9" s="297">
        <f>SUM(DatosINE!D31:F31)</f>
        <v>703333</v>
      </c>
      <c r="E9" s="297">
        <f>SUM(DatosINE!G31:L31)</f>
        <v>1754398</v>
      </c>
      <c r="F9" s="297">
        <f>SUM(DatosINE!M31:P31)</f>
        <v>1099844</v>
      </c>
      <c r="G9" s="297">
        <f>SUM(DatosINE!Q31:R31)</f>
        <v>335659</v>
      </c>
      <c r="H9" s="297">
        <f>SUM(DatosINE!S31:X31)</f>
        <v>251298</v>
      </c>
      <c r="I9" s="299">
        <f>SUM(D9:H9)</f>
        <v>4144532</v>
      </c>
      <c r="L9" s="2">
        <v>74</v>
      </c>
    </row>
    <row r="10" spans="3:12" ht="13.5" thickBot="1">
      <c r="C10" s="184" t="s">
        <v>55</v>
      </c>
      <c r="D10" s="298">
        <f>SUM(DatosINE!D52:F52)</f>
        <v>665505</v>
      </c>
      <c r="E10" s="298">
        <f>SUM(DatosINE!G52:L52)</f>
        <v>1693109</v>
      </c>
      <c r="F10" s="298">
        <f>SUM(DatosINE!M52:P52)</f>
        <v>1122151</v>
      </c>
      <c r="G10" s="298">
        <f>SUM(DatosINE!Q52:R52)</f>
        <v>380090</v>
      </c>
      <c r="H10" s="298">
        <f>SUM(DatosINE!S52:X52)</f>
        <v>393656</v>
      </c>
      <c r="I10" s="300">
        <f>SUM(D10:H10)</f>
        <v>4254511</v>
      </c>
      <c r="L10" s="2">
        <v>138</v>
      </c>
    </row>
    <row r="11" spans="3:12" ht="13.5" thickBot="1">
      <c r="C11" s="184" t="s">
        <v>56</v>
      </c>
      <c r="D11" s="298">
        <f>SUM(D9:D10)</f>
        <v>1368838</v>
      </c>
      <c r="E11" s="302">
        <f>SUM(E9:E10)</f>
        <v>3447507</v>
      </c>
      <c r="F11" s="302">
        <f>SUM(F9:F10)</f>
        <v>2221995</v>
      </c>
      <c r="G11" s="302">
        <f>SUM(G9:G10)</f>
        <v>715749</v>
      </c>
      <c r="H11" s="302">
        <f>SUM(H9:H10)</f>
        <v>644954</v>
      </c>
      <c r="I11" s="301">
        <f>SUM(D11:H11)</f>
        <v>8399043</v>
      </c>
      <c r="L11" s="2"/>
    </row>
    <row r="12" spans="2:12" ht="15.75" thickBot="1">
      <c r="B12" s="183" t="s">
        <v>61</v>
      </c>
      <c r="C12" s="190" t="s">
        <v>54</v>
      </c>
      <c r="D12" s="303">
        <f>SUM(DatosINE!D32:F32)</f>
        <v>95237</v>
      </c>
      <c r="E12" s="304">
        <f>SUM(DatosINE!G32:L32)</f>
        <v>254479</v>
      </c>
      <c r="F12" s="304">
        <f>SUM(DatosINE!M32:P32)</f>
        <v>182631</v>
      </c>
      <c r="G12" s="304">
        <f>SUM(DatosINE!Q32:R32)</f>
        <v>60868</v>
      </c>
      <c r="H12" s="304">
        <f>SUM(DatosINE!S32:X32)</f>
        <v>59472</v>
      </c>
      <c r="I12" s="299">
        <f aca="true" t="shared" si="0" ref="I12:I44">SUM(D12:H12)</f>
        <v>652687</v>
      </c>
      <c r="L12" s="2">
        <v>83</v>
      </c>
    </row>
    <row r="13" spans="3:12" ht="13.5" thickBot="1">
      <c r="C13" s="190" t="s">
        <v>55</v>
      </c>
      <c r="D13" s="298">
        <f>SUM(DatosINE!D53:F53)</f>
        <v>90052</v>
      </c>
      <c r="E13" s="298">
        <f>SUM(DatosINE!G53:L53)</f>
        <v>238733</v>
      </c>
      <c r="F13" s="298">
        <f>SUM(DatosINE!M53:P53)</f>
        <v>179418</v>
      </c>
      <c r="G13" s="298">
        <f>SUM(DatosINE!Q53:R53)</f>
        <v>67289</v>
      </c>
      <c r="H13" s="298">
        <f>SUM(DatosINE!S53:X53)</f>
        <v>89668</v>
      </c>
      <c r="I13" s="300">
        <f t="shared" si="0"/>
        <v>665160</v>
      </c>
      <c r="L13" s="2">
        <v>147</v>
      </c>
    </row>
    <row r="14" spans="3:12" ht="13.5" thickBot="1">
      <c r="C14" s="190" t="s">
        <v>56</v>
      </c>
      <c r="D14" s="298">
        <f>SUM(D12:D13)</f>
        <v>185289</v>
      </c>
      <c r="E14" s="302">
        <f>SUM(E12:E13)</f>
        <v>493212</v>
      </c>
      <c r="F14" s="302">
        <f>SUM(F12:F13)</f>
        <v>362049</v>
      </c>
      <c r="G14" s="302">
        <f>SUM(G12:G13)</f>
        <v>128157</v>
      </c>
      <c r="H14" s="302">
        <f>SUM(H12:H13)</f>
        <v>149140</v>
      </c>
      <c r="I14" s="301">
        <f t="shared" si="0"/>
        <v>1317847</v>
      </c>
      <c r="L14" s="2"/>
    </row>
    <row r="15" spans="2:12" ht="15.75" thickBot="1">
      <c r="B15" s="183" t="s">
        <v>62</v>
      </c>
      <c r="C15" s="184" t="s">
        <v>54</v>
      </c>
      <c r="D15" s="303">
        <f>SUM(DatosINE!D33:F33)</f>
        <v>59099</v>
      </c>
      <c r="E15" s="304">
        <f>SUM(DatosINE!G33:L33)</f>
        <v>183485</v>
      </c>
      <c r="F15" s="304">
        <f>SUM(DatosINE!M33:P33)</f>
        <v>155608</v>
      </c>
      <c r="G15" s="304">
        <f>SUM(DatosINE!Q33:R33)</f>
        <v>54380</v>
      </c>
      <c r="H15" s="304">
        <f>SUM(DatosINE!S33:X33)</f>
        <v>49603</v>
      </c>
      <c r="I15" s="299">
        <f t="shared" si="0"/>
        <v>502175</v>
      </c>
      <c r="L15" s="2">
        <v>87</v>
      </c>
    </row>
    <row r="16" spans="3:12" ht="13.5" thickBot="1">
      <c r="C16" s="184" t="s">
        <v>55</v>
      </c>
      <c r="D16" s="298">
        <f>SUM(DatosINE!D54:F54)</f>
        <v>56182</v>
      </c>
      <c r="E16" s="298">
        <f>SUM(DatosINE!G54:L54)</f>
        <v>179893</v>
      </c>
      <c r="F16" s="298">
        <f>SUM(DatosINE!M54:P54)</f>
        <v>164150</v>
      </c>
      <c r="G16" s="298">
        <f>SUM(DatosINE!Q54:R54)</f>
        <v>63904</v>
      </c>
      <c r="H16" s="298">
        <f>SUM(DatosINE!S54:X54)</f>
        <v>84925</v>
      </c>
      <c r="I16" s="300">
        <f t="shared" si="0"/>
        <v>549054</v>
      </c>
      <c r="L16" s="2">
        <v>151</v>
      </c>
    </row>
    <row r="17" spans="3:12" ht="13.5" thickBot="1">
      <c r="C17" s="184" t="s">
        <v>56</v>
      </c>
      <c r="D17" s="298">
        <f>SUM(D15:D16)</f>
        <v>115281</v>
      </c>
      <c r="E17" s="302">
        <f>SUM(E15:E16)</f>
        <v>363378</v>
      </c>
      <c r="F17" s="302">
        <f>SUM(F15:F16)</f>
        <v>319758</v>
      </c>
      <c r="G17" s="302">
        <f>SUM(G15:G16)</f>
        <v>118284</v>
      </c>
      <c r="H17" s="302">
        <f>SUM(H15:H16)</f>
        <v>134528</v>
      </c>
      <c r="I17" s="301">
        <f t="shared" si="0"/>
        <v>1051229</v>
      </c>
      <c r="L17" s="2"/>
    </row>
    <row r="18" spans="2:12" ht="15.75" thickBot="1">
      <c r="B18" s="183" t="s">
        <v>78</v>
      </c>
      <c r="C18" s="184" t="s">
        <v>54</v>
      </c>
      <c r="D18" s="303">
        <f>SUM(DatosINE!D34:F34)</f>
        <v>88319</v>
      </c>
      <c r="E18" s="304">
        <f>SUM(DatosINE!G34:L34)</f>
        <v>242524</v>
      </c>
      <c r="F18" s="304">
        <f>SUM(DatosINE!M34:P34)</f>
        <v>145385</v>
      </c>
      <c r="G18" s="304">
        <f>SUM(DatosINE!Q34:R34)</f>
        <v>43405</v>
      </c>
      <c r="H18" s="304">
        <f>SUM(DatosINE!S34:X34)</f>
        <v>30045</v>
      </c>
      <c r="I18" s="299">
        <f t="shared" si="0"/>
        <v>549678</v>
      </c>
      <c r="L18" s="2">
        <v>88</v>
      </c>
    </row>
    <row r="19" spans="3:12" ht="13.5" thickBot="1">
      <c r="C19" s="184" t="s">
        <v>55</v>
      </c>
      <c r="D19" s="298">
        <f>SUM(DatosINE!D55:F55)</f>
        <v>83529</v>
      </c>
      <c r="E19" s="298">
        <f>SUM(DatosINE!G55:L55)</f>
        <v>233895</v>
      </c>
      <c r="F19" s="298">
        <f>SUM(DatosINE!M55:P55)</f>
        <v>144235</v>
      </c>
      <c r="G19" s="298">
        <f>SUM(DatosINE!Q55:R55)</f>
        <v>46812</v>
      </c>
      <c r="H19" s="298">
        <f>SUM(DatosINE!S55:X55)</f>
        <v>46330</v>
      </c>
      <c r="I19" s="300">
        <f t="shared" si="0"/>
        <v>554801</v>
      </c>
      <c r="L19" s="2">
        <v>152</v>
      </c>
    </row>
    <row r="20" spans="3:12" ht="13.5" thickBot="1">
      <c r="C20" s="184" t="s">
        <v>56</v>
      </c>
      <c r="D20" s="298">
        <f>SUM(D18:D19)</f>
        <v>171848</v>
      </c>
      <c r="E20" s="302">
        <f>SUM(E18:E19)</f>
        <v>476419</v>
      </c>
      <c r="F20" s="302">
        <f>SUM(F18:F19)</f>
        <v>289620</v>
      </c>
      <c r="G20" s="302">
        <f>SUM(G18:G19)</f>
        <v>90217</v>
      </c>
      <c r="H20" s="302">
        <f>SUM(H18:H19)</f>
        <v>76375</v>
      </c>
      <c r="I20" s="301">
        <f t="shared" si="0"/>
        <v>1104479</v>
      </c>
      <c r="L20" s="2"/>
    </row>
    <row r="21" spans="2:12" ht="15.75" thickBot="1">
      <c r="B21" s="183" t="s">
        <v>64</v>
      </c>
      <c r="C21" s="184" t="s">
        <v>54</v>
      </c>
      <c r="D21" s="303">
        <f>SUM(DatosINE!D35:F35)</f>
        <v>153816</v>
      </c>
      <c r="E21" s="304">
        <f>SUM(DatosINE!G35:L35)</f>
        <v>454441</v>
      </c>
      <c r="F21" s="304">
        <f>SUM(DatosINE!M35:P35)</f>
        <v>296260</v>
      </c>
      <c r="G21" s="304">
        <f>SUM(DatosINE!Q35:R35)</f>
        <v>83063</v>
      </c>
      <c r="H21" s="304">
        <f>SUM(DatosINE!S35:X35)</f>
        <v>55623</v>
      </c>
      <c r="I21" s="299">
        <f t="shared" si="0"/>
        <v>1043203</v>
      </c>
      <c r="L21" s="2">
        <v>89</v>
      </c>
    </row>
    <row r="22" spans="3:12" ht="13.5" thickBot="1">
      <c r="C22" s="184" t="s">
        <v>55</v>
      </c>
      <c r="D22" s="298">
        <f>SUM(DatosINE!D56:F56)</f>
        <v>145584</v>
      </c>
      <c r="E22" s="298">
        <f>SUM(DatosINE!G56:L56)</f>
        <v>444862</v>
      </c>
      <c r="F22" s="298">
        <f>SUM(DatosINE!M56:P56)</f>
        <v>294225</v>
      </c>
      <c r="G22" s="298">
        <f>SUM(DatosINE!Q56:R56)</f>
        <v>90118</v>
      </c>
      <c r="H22" s="298">
        <f>SUM(DatosINE!S56:X56)</f>
        <v>82314</v>
      </c>
      <c r="I22" s="300">
        <f t="shared" si="0"/>
        <v>1057103</v>
      </c>
      <c r="L22" s="2">
        <v>153</v>
      </c>
    </row>
    <row r="23" spans="3:12" ht="13.5" thickBot="1">
      <c r="C23" s="184" t="s">
        <v>56</v>
      </c>
      <c r="D23" s="298">
        <f>SUM(D21:D22)</f>
        <v>299400</v>
      </c>
      <c r="E23" s="302">
        <f>SUM(E21:E22)</f>
        <v>899303</v>
      </c>
      <c r="F23" s="302">
        <f>SUM(F21:F22)</f>
        <v>590485</v>
      </c>
      <c r="G23" s="302">
        <f>SUM(G21:G22)</f>
        <v>173181</v>
      </c>
      <c r="H23" s="302">
        <f>SUM(H21:H22)</f>
        <v>137937</v>
      </c>
      <c r="I23" s="301">
        <f t="shared" si="0"/>
        <v>2100306</v>
      </c>
      <c r="L23" s="2"/>
    </row>
    <row r="24" spans="2:12" ht="15.75" thickBot="1">
      <c r="B24" s="183" t="s">
        <v>57</v>
      </c>
      <c r="C24" s="184" t="s">
        <v>54</v>
      </c>
      <c r="D24" s="303">
        <f>SUM(DatosINE!D36:F36)</f>
        <v>40701</v>
      </c>
      <c r="E24" s="304">
        <f>SUM(DatosINE!G36:L36)</f>
        <v>109827</v>
      </c>
      <c r="F24" s="304">
        <f>SUM(DatosINE!M36:P36)</f>
        <v>84320</v>
      </c>
      <c r="G24" s="304">
        <f>SUM(DatosINE!Q36:R36)</f>
        <v>26727</v>
      </c>
      <c r="H24" s="304">
        <f>SUM(DatosINE!S36:X36)</f>
        <v>23213</v>
      </c>
      <c r="I24" s="299">
        <f t="shared" si="0"/>
        <v>284788</v>
      </c>
      <c r="L24" s="2">
        <v>92</v>
      </c>
    </row>
    <row r="25" spans="3:12" ht="13.5" thickBot="1">
      <c r="C25" s="184" t="s">
        <v>55</v>
      </c>
      <c r="D25" s="298">
        <f>SUM(DatosINE!D57:F57)</f>
        <v>38848</v>
      </c>
      <c r="E25" s="298">
        <f>SUM(DatosINE!G57:L57)</f>
        <v>106949</v>
      </c>
      <c r="F25" s="298">
        <f>SUM(DatosINE!M57:P57)</f>
        <v>85920</v>
      </c>
      <c r="G25" s="298">
        <f>SUM(DatosINE!Q57:R57)</f>
        <v>30260</v>
      </c>
      <c r="H25" s="298">
        <f>SUM(DatosINE!S57:X57)</f>
        <v>38414</v>
      </c>
      <c r="I25" s="300">
        <f aca="true" t="shared" si="1" ref="I25:I38">SUM(D25:H25)</f>
        <v>300391</v>
      </c>
      <c r="L25" s="2">
        <v>156</v>
      </c>
    </row>
    <row r="26" spans="3:12" ht="13.5" thickBot="1">
      <c r="C26" s="184" t="s">
        <v>56</v>
      </c>
      <c r="D26" s="298">
        <f>SUM(D24:D25)</f>
        <v>79549</v>
      </c>
      <c r="E26" s="302">
        <f>SUM(E24:E25)</f>
        <v>216776</v>
      </c>
      <c r="F26" s="302">
        <f>SUM(F24:F25)</f>
        <v>170240</v>
      </c>
      <c r="G26" s="302">
        <f>SUM(G24:G25)</f>
        <v>56987</v>
      </c>
      <c r="H26" s="302">
        <f>SUM(H24:H25)</f>
        <v>61627</v>
      </c>
      <c r="I26" s="301">
        <f t="shared" si="1"/>
        <v>585179</v>
      </c>
      <c r="L26" s="2"/>
    </row>
    <row r="27" spans="2:12" ht="15.75" thickBot="1">
      <c r="B27" s="183" t="s">
        <v>65</v>
      </c>
      <c r="C27" s="184" t="s">
        <v>54</v>
      </c>
      <c r="D27" s="303">
        <f>SUM(DatosINE!D37:F37)</f>
        <v>153946</v>
      </c>
      <c r="E27" s="304">
        <f>SUM(DatosINE!G37:L37)</f>
        <v>441087</v>
      </c>
      <c r="F27" s="304">
        <f>SUM(DatosINE!M37:P37)</f>
        <v>364272</v>
      </c>
      <c r="G27" s="304">
        <f>SUM(DatosINE!Q37:R37)</f>
        <v>127498</v>
      </c>
      <c r="H27" s="304">
        <f>SUM(DatosINE!S37:X37)</f>
        <v>132813</v>
      </c>
      <c r="I27" s="299">
        <f t="shared" si="1"/>
        <v>1219616</v>
      </c>
      <c r="L27" s="2">
        <v>93</v>
      </c>
    </row>
    <row r="28" spans="3:12" ht="13.5" thickBot="1">
      <c r="C28" s="184" t="s">
        <v>55</v>
      </c>
      <c r="D28" s="298">
        <f>SUM(DatosINE!D58:F58)</f>
        <v>145195</v>
      </c>
      <c r="E28" s="298">
        <f>SUM(DatosINE!G58:L58)</f>
        <v>419600</v>
      </c>
      <c r="F28" s="298">
        <f>SUM(DatosINE!M58:P58)</f>
        <v>351734</v>
      </c>
      <c r="G28" s="298">
        <f>SUM(DatosINE!Q58:R58)</f>
        <v>135763</v>
      </c>
      <c r="H28" s="298">
        <f>SUM(DatosINE!S58:X58)</f>
        <v>200144</v>
      </c>
      <c r="I28" s="300">
        <f t="shared" si="1"/>
        <v>1252436</v>
      </c>
      <c r="L28" s="2">
        <v>157</v>
      </c>
    </row>
    <row r="29" spans="3:12" ht="13.5" thickBot="1">
      <c r="C29" s="184" t="s">
        <v>56</v>
      </c>
      <c r="D29" s="298">
        <f>SUM(D27:D28)</f>
        <v>299141</v>
      </c>
      <c r="E29" s="302">
        <f>SUM(E27:E28)</f>
        <v>860687</v>
      </c>
      <c r="F29" s="302">
        <f>SUM(F27:F28)</f>
        <v>716006</v>
      </c>
      <c r="G29" s="302">
        <f>SUM(G27:G28)</f>
        <v>263261</v>
      </c>
      <c r="H29" s="302">
        <f>SUM(H27:H28)</f>
        <v>332957</v>
      </c>
      <c r="I29" s="301">
        <f t="shared" si="1"/>
        <v>2472052</v>
      </c>
      <c r="L29" s="2"/>
    </row>
    <row r="30" spans="2:12" ht="15.75" thickBot="1">
      <c r="B30" s="183" t="s">
        <v>66</v>
      </c>
      <c r="C30" s="184" t="s">
        <v>54</v>
      </c>
      <c r="D30" s="303">
        <f>SUM(DatosINE!D38:F38)</f>
        <v>163278</v>
      </c>
      <c r="E30" s="304">
        <f>SUM(DatosINE!G38:L38)</f>
        <v>427431</v>
      </c>
      <c r="F30" s="304">
        <f>SUM(DatosINE!M38:P38)</f>
        <v>275196</v>
      </c>
      <c r="G30" s="304">
        <f>SUM(DatosINE!Q38:R38)</f>
        <v>82011</v>
      </c>
      <c r="H30" s="304">
        <f>SUM(DatosINE!S38:X38)</f>
        <v>84757</v>
      </c>
      <c r="I30" s="299">
        <f t="shared" si="1"/>
        <v>1032673</v>
      </c>
      <c r="L30" s="2">
        <v>103</v>
      </c>
    </row>
    <row r="31" spans="3:12" ht="13.5" thickBot="1">
      <c r="C31" s="184" t="s">
        <v>55</v>
      </c>
      <c r="D31" s="298">
        <f>SUM(DatosINE!D59:F59)</f>
        <v>154172</v>
      </c>
      <c r="E31" s="298">
        <f>SUM(DatosINE!G59:L59)</f>
        <v>399271</v>
      </c>
      <c r="F31" s="298">
        <f>SUM(DatosINE!M59:P59)</f>
        <v>262305</v>
      </c>
      <c r="G31" s="298">
        <f>SUM(DatosINE!Q59:R59)</f>
        <v>89597</v>
      </c>
      <c r="H31" s="298">
        <f>SUM(DatosINE!S59:X59)</f>
        <v>121173</v>
      </c>
      <c r="I31" s="300">
        <f t="shared" si="1"/>
        <v>1026518</v>
      </c>
      <c r="L31" s="2">
        <v>167</v>
      </c>
    </row>
    <row r="32" spans="3:12" ht="13.5" thickBot="1">
      <c r="C32" s="184" t="s">
        <v>56</v>
      </c>
      <c r="D32" s="298">
        <f>SUM(D30:D31)</f>
        <v>317450</v>
      </c>
      <c r="E32" s="302">
        <f>SUM(E30:E31)</f>
        <v>826702</v>
      </c>
      <c r="F32" s="302">
        <f>SUM(F30:F31)</f>
        <v>537501</v>
      </c>
      <c r="G32" s="302">
        <f>SUM(G30:G31)</f>
        <v>171608</v>
      </c>
      <c r="H32" s="302">
        <f>SUM(H30:H31)</f>
        <v>205930</v>
      </c>
      <c r="I32" s="301">
        <f t="shared" si="1"/>
        <v>2059191</v>
      </c>
      <c r="L32" s="2"/>
    </row>
    <row r="33" spans="2:12" ht="15.75" thickBot="1">
      <c r="B33" s="183" t="s">
        <v>58</v>
      </c>
      <c r="C33" s="184" t="s">
        <v>54</v>
      </c>
      <c r="D33" s="303">
        <f>SUM(DatosINE!D39:F39)</f>
        <v>608721</v>
      </c>
      <c r="E33" s="304">
        <f>SUM(DatosINE!G39:L39)</f>
        <v>1524347</v>
      </c>
      <c r="F33" s="304">
        <f>SUM(DatosINE!M39:P39)</f>
        <v>978306</v>
      </c>
      <c r="G33" s="304">
        <f>SUM(DatosINE!Q39:R39)</f>
        <v>321305</v>
      </c>
      <c r="H33" s="304">
        <f>SUM(DatosINE!S39:X39)</f>
        <v>259066</v>
      </c>
      <c r="I33" s="299">
        <f t="shared" si="1"/>
        <v>3691745</v>
      </c>
      <c r="L33" s="2">
        <v>109</v>
      </c>
    </row>
    <row r="34" spans="3:12" ht="13.5" thickBot="1">
      <c r="C34" s="184" t="s">
        <v>55</v>
      </c>
      <c r="D34" s="298">
        <f>SUM(DatosINE!D60:F60)</f>
        <v>573995</v>
      </c>
      <c r="E34" s="298">
        <f>SUM(DatosINE!G60:L60)</f>
        <v>1464327</v>
      </c>
      <c r="F34" s="298">
        <f>SUM(DatosINE!M60:P60)</f>
        <v>996793</v>
      </c>
      <c r="G34" s="298">
        <f>SUM(DatosINE!Q60:R60)</f>
        <v>367059</v>
      </c>
      <c r="H34" s="298">
        <f>SUM(DatosINE!S60:X60)</f>
        <v>414187</v>
      </c>
      <c r="I34" s="300">
        <f t="shared" si="1"/>
        <v>3816361</v>
      </c>
      <c r="L34" s="2">
        <v>173</v>
      </c>
    </row>
    <row r="35" spans="3:12" ht="13.5" thickBot="1">
      <c r="C35" s="184" t="s">
        <v>56</v>
      </c>
      <c r="D35" s="298">
        <f>SUM(D33:D34)</f>
        <v>1182716</v>
      </c>
      <c r="E35" s="302">
        <f>SUM(E33:E34)</f>
        <v>2988674</v>
      </c>
      <c r="F35" s="302">
        <f>SUM(F33:F34)</f>
        <v>1975099</v>
      </c>
      <c r="G35" s="302">
        <f>SUM(G33:G34)</f>
        <v>688364</v>
      </c>
      <c r="H35" s="302">
        <f>SUM(H33:H34)</f>
        <v>673253</v>
      </c>
      <c r="I35" s="301">
        <f t="shared" si="1"/>
        <v>7508106</v>
      </c>
      <c r="L35" s="2"/>
    </row>
    <row r="36" spans="2:12" ht="15.75" thickBot="1">
      <c r="B36" s="183" t="s">
        <v>59</v>
      </c>
      <c r="C36" s="184" t="s">
        <v>54</v>
      </c>
      <c r="D36" s="303">
        <f>SUM(DatosINE!D40:F40)</f>
        <v>388388</v>
      </c>
      <c r="E36" s="304">
        <f>SUM(DatosINE!G40:L40)</f>
        <v>1004871</v>
      </c>
      <c r="F36" s="304">
        <f>SUM(DatosINE!M40:P40)</f>
        <v>667947</v>
      </c>
      <c r="G36" s="304">
        <f>SUM(DatosINE!Q40:R40)</f>
        <v>227518</v>
      </c>
      <c r="H36" s="304">
        <f>SUM(DatosINE!S40:X40)</f>
        <v>172081</v>
      </c>
      <c r="I36" s="299">
        <f t="shared" si="1"/>
        <v>2460805</v>
      </c>
      <c r="L36" s="2">
        <v>114</v>
      </c>
    </row>
    <row r="37" spans="3:12" ht="13.5" thickBot="1">
      <c r="C37" s="184" t="s">
        <v>55</v>
      </c>
      <c r="D37" s="298">
        <f>SUM(DatosINE!D61:F61)</f>
        <v>366833</v>
      </c>
      <c r="E37" s="298">
        <f>SUM(DatosINE!G61:L61)</f>
        <v>958583</v>
      </c>
      <c r="F37" s="298">
        <f>SUM(DatosINE!M61:P61)</f>
        <v>679228</v>
      </c>
      <c r="G37" s="298">
        <f>SUM(DatosINE!Q61:R61)</f>
        <v>256664</v>
      </c>
      <c r="H37" s="298">
        <f>SUM(DatosINE!S61:X61)</f>
        <v>258576</v>
      </c>
      <c r="I37" s="300">
        <f t="shared" si="1"/>
        <v>2519884</v>
      </c>
      <c r="L37" s="2">
        <v>178</v>
      </c>
    </row>
    <row r="38" spans="3:12" ht="13.5" thickBot="1">
      <c r="C38" s="184" t="s">
        <v>56</v>
      </c>
      <c r="D38" s="298">
        <f>SUM(D36:D37)</f>
        <v>755221</v>
      </c>
      <c r="E38" s="302">
        <f>SUM(E36:E37)</f>
        <v>1963454</v>
      </c>
      <c r="F38" s="302">
        <f>SUM(F36:F37)</f>
        <v>1347175</v>
      </c>
      <c r="G38" s="302">
        <f>SUM(G36:G37)</f>
        <v>484182</v>
      </c>
      <c r="H38" s="302">
        <f>SUM(H36:H37)</f>
        <v>430657</v>
      </c>
      <c r="I38" s="301">
        <f t="shared" si="1"/>
        <v>4980689</v>
      </c>
      <c r="L38" s="2"/>
    </row>
    <row r="39" spans="2:12" ht="15.75" thickBot="1">
      <c r="B39" s="183" t="s">
        <v>67</v>
      </c>
      <c r="C39" s="184" t="s">
        <v>54</v>
      </c>
      <c r="D39" s="303">
        <f>SUM(DatosINE!D41:F41)</f>
        <v>78646</v>
      </c>
      <c r="E39" s="304">
        <f>SUM(DatosINE!G41:L41)</f>
        <v>215997</v>
      </c>
      <c r="F39" s="304">
        <f>SUM(DatosINE!M41:P41)</f>
        <v>153902</v>
      </c>
      <c r="G39" s="304">
        <f>SUM(DatosINE!Q41:R41)</f>
        <v>47483</v>
      </c>
      <c r="H39" s="304">
        <f>SUM(DatosINE!S41:X41)</f>
        <v>46050</v>
      </c>
      <c r="I39" s="299">
        <f t="shared" si="0"/>
        <v>542078</v>
      </c>
      <c r="L39" s="2">
        <v>118</v>
      </c>
    </row>
    <row r="40" spans="3:12" ht="13.5" thickBot="1">
      <c r="C40" s="184" t="s">
        <v>55</v>
      </c>
      <c r="D40" s="298">
        <f>SUM(DatosINE!D62:F62)</f>
        <v>74769</v>
      </c>
      <c r="E40" s="298">
        <f>SUM(DatosINE!G62:L62)</f>
        <v>205303</v>
      </c>
      <c r="F40" s="298">
        <f>SUM(DatosINE!M62:P62)</f>
        <v>147474</v>
      </c>
      <c r="G40" s="298">
        <f>SUM(DatosINE!Q62:R62)</f>
        <v>52712</v>
      </c>
      <c r="H40" s="298">
        <f>SUM(DatosINE!S62:X62)</f>
        <v>70661</v>
      </c>
      <c r="I40" s="300">
        <f t="shared" si="0"/>
        <v>550919</v>
      </c>
      <c r="L40" s="2">
        <v>182</v>
      </c>
    </row>
    <row r="41" spans="3:12" ht="13.5" thickBot="1">
      <c r="C41" s="184" t="s">
        <v>56</v>
      </c>
      <c r="D41" s="298">
        <f>SUM(D39:D40)</f>
        <v>153415</v>
      </c>
      <c r="E41" s="302">
        <f>SUM(E39:E40)</f>
        <v>421300</v>
      </c>
      <c r="F41" s="302">
        <f>SUM(F39:F40)</f>
        <v>301376</v>
      </c>
      <c r="G41" s="302">
        <f>SUM(G39:G40)</f>
        <v>100195</v>
      </c>
      <c r="H41" s="302">
        <f>SUM(H39:H40)</f>
        <v>116711</v>
      </c>
      <c r="I41" s="301">
        <f t="shared" si="0"/>
        <v>1092997</v>
      </c>
      <c r="L41" s="2"/>
    </row>
    <row r="42" spans="2:12" ht="15.75" thickBot="1">
      <c r="B42" s="183" t="s">
        <v>79</v>
      </c>
      <c r="C42" s="184" t="s">
        <v>54</v>
      </c>
      <c r="D42" s="303">
        <f>SUM(DatosINE!D42:F42)</f>
        <v>167956</v>
      </c>
      <c r="E42" s="304">
        <f>SUM(DatosINE!G42:L42)</f>
        <v>498638</v>
      </c>
      <c r="F42" s="304">
        <f>SUM(DatosINE!M42:P42)</f>
        <v>373427</v>
      </c>
      <c r="G42" s="304">
        <f>SUM(DatosINE!Q42:R42)</f>
        <v>144414</v>
      </c>
      <c r="H42" s="304">
        <f>SUM(DatosINE!S42:X42)</f>
        <v>132619</v>
      </c>
      <c r="I42" s="299">
        <f t="shared" si="0"/>
        <v>1317054</v>
      </c>
      <c r="L42" s="2">
        <v>121</v>
      </c>
    </row>
    <row r="43" spans="3:12" ht="13.5" thickBot="1">
      <c r="C43" s="184" t="s">
        <v>55</v>
      </c>
      <c r="D43" s="298">
        <f>SUM(DatosINE!D63:F63)</f>
        <v>158065</v>
      </c>
      <c r="E43" s="298">
        <f>SUM(DatosINE!G63:L63)</f>
        <v>489730</v>
      </c>
      <c r="F43" s="298">
        <f>SUM(DatosINE!M63:P63)</f>
        <v>388624</v>
      </c>
      <c r="G43" s="298">
        <f>SUM(DatosINE!Q63:R63)</f>
        <v>165380</v>
      </c>
      <c r="H43" s="298">
        <f>SUM(DatosINE!S63:X63)</f>
        <v>213494</v>
      </c>
      <c r="I43" s="300">
        <f t="shared" si="0"/>
        <v>1415293</v>
      </c>
      <c r="L43" s="2">
        <v>185</v>
      </c>
    </row>
    <row r="44" spans="3:12" ht="13.5" thickBot="1">
      <c r="C44" s="184" t="s">
        <v>56</v>
      </c>
      <c r="D44" s="298">
        <f>SUM(D42:D43)</f>
        <v>326021</v>
      </c>
      <c r="E44" s="302">
        <f>SUM(E42:E43)</f>
        <v>988368</v>
      </c>
      <c r="F44" s="302">
        <f>SUM(F42:F43)</f>
        <v>762051</v>
      </c>
      <c r="G44" s="302">
        <f>SUM(G42:G43)</f>
        <v>309794</v>
      </c>
      <c r="H44" s="302">
        <f>SUM(H42:H43)</f>
        <v>346113</v>
      </c>
      <c r="I44" s="301">
        <f t="shared" si="0"/>
        <v>2732347</v>
      </c>
      <c r="L44" s="2"/>
    </row>
    <row r="45" spans="2:12" ht="15.75" thickBot="1">
      <c r="B45" s="183" t="s">
        <v>69</v>
      </c>
      <c r="C45" s="184" t="s">
        <v>54</v>
      </c>
      <c r="D45" s="303">
        <f>SUM(DatosINE!D43:F43)</f>
        <v>519051</v>
      </c>
      <c r="E45" s="304">
        <f>SUM(DatosINE!G43:L43)</f>
        <v>1309571</v>
      </c>
      <c r="F45" s="304">
        <f>SUM(DatosINE!M43:P43)</f>
        <v>812642</v>
      </c>
      <c r="G45" s="304">
        <f>SUM(DatosINE!Q43:R43)</f>
        <v>251977</v>
      </c>
      <c r="H45" s="304">
        <f>SUM(DatosINE!S43:X43)</f>
        <v>193781</v>
      </c>
      <c r="I45" s="299">
        <f aca="true" t="shared" si="2" ref="I45:I68">SUM(D45:H45)</f>
        <v>3087022</v>
      </c>
      <c r="L45" s="2">
        <v>126</v>
      </c>
    </row>
    <row r="46" spans="3:12" ht="13.5" thickBot="1">
      <c r="C46" s="184" t="s">
        <v>55</v>
      </c>
      <c r="D46" s="298">
        <f>SUM(DatosINE!D64:F64)</f>
        <v>493863</v>
      </c>
      <c r="E46" s="298">
        <f>SUM(DatosINE!G64:L64)</f>
        <v>1330346</v>
      </c>
      <c r="F46" s="298">
        <f>SUM(DatosINE!M64:P64)</f>
        <v>891611</v>
      </c>
      <c r="G46" s="298">
        <f>SUM(DatosINE!Q64:R64)</f>
        <v>306903</v>
      </c>
      <c r="H46" s="298">
        <f>SUM(DatosINE!S64:X64)</f>
        <v>327251</v>
      </c>
      <c r="I46" s="300">
        <f t="shared" si="2"/>
        <v>3349974</v>
      </c>
      <c r="L46" s="2">
        <v>190</v>
      </c>
    </row>
    <row r="47" spans="3:12" ht="13.5" thickBot="1">
      <c r="C47" s="184" t="s">
        <v>56</v>
      </c>
      <c r="D47" s="298">
        <f>SUM(D45:D46)</f>
        <v>1012914</v>
      </c>
      <c r="E47" s="302">
        <f>SUM(E45:E46)</f>
        <v>2639917</v>
      </c>
      <c r="F47" s="302">
        <f>SUM(F45:F46)</f>
        <v>1704253</v>
      </c>
      <c r="G47" s="302">
        <f>SUM(G45:G46)</f>
        <v>558880</v>
      </c>
      <c r="H47" s="302">
        <f>SUM(H45:H46)</f>
        <v>521032</v>
      </c>
      <c r="I47" s="301">
        <f t="shared" si="2"/>
        <v>6436996</v>
      </c>
      <c r="L47" s="2"/>
    </row>
    <row r="48" spans="2:12" ht="15.75" thickBot="1">
      <c r="B48" s="183" t="s">
        <v>70</v>
      </c>
      <c r="C48" s="184" t="s">
        <v>54</v>
      </c>
      <c r="D48" s="303">
        <f>SUM(DatosINE!D44:F44)</f>
        <v>134245</v>
      </c>
      <c r="E48" s="304">
        <f>SUM(DatosINE!G44:L44)</f>
        <v>321383</v>
      </c>
      <c r="F48" s="304">
        <f>SUM(DatosINE!M44:P44)</f>
        <v>183922</v>
      </c>
      <c r="G48" s="304">
        <f>SUM(DatosINE!Q44:R44)</f>
        <v>52693</v>
      </c>
      <c r="H48" s="304">
        <f>SUM(DatosINE!S44:X44)</f>
        <v>43191</v>
      </c>
      <c r="I48" s="299">
        <f t="shared" si="2"/>
        <v>735434</v>
      </c>
      <c r="L48" s="2">
        <v>127</v>
      </c>
    </row>
    <row r="49" spans="3:12" ht="13.5" thickBot="1">
      <c r="C49" s="184" t="s">
        <v>55</v>
      </c>
      <c r="D49" s="298">
        <f>SUM(DatosINE!D65:F65)</f>
        <v>126335</v>
      </c>
      <c r="E49" s="298">
        <f>SUM(DatosINE!G65:L65)</f>
        <v>299421</v>
      </c>
      <c r="F49" s="298">
        <f>SUM(DatosINE!M65:P65)</f>
        <v>182348</v>
      </c>
      <c r="G49" s="298">
        <f>SUM(DatosINE!Q65:R65)</f>
        <v>59702</v>
      </c>
      <c r="H49" s="298">
        <f>SUM(DatosINE!S65:X65)</f>
        <v>64048</v>
      </c>
      <c r="I49" s="300">
        <f t="shared" si="2"/>
        <v>731854</v>
      </c>
      <c r="L49" s="2">
        <v>191</v>
      </c>
    </row>
    <row r="50" spans="3:12" ht="13.5" thickBot="1">
      <c r="C50" s="184" t="s">
        <v>56</v>
      </c>
      <c r="D50" s="298">
        <f>SUM(D48:D49)</f>
        <v>260580</v>
      </c>
      <c r="E50" s="302">
        <f>SUM(E48:E49)</f>
        <v>620804</v>
      </c>
      <c r="F50" s="302">
        <f>SUM(F48:F49)</f>
        <v>366270</v>
      </c>
      <c r="G50" s="302">
        <f>SUM(G48:G49)</f>
        <v>112395</v>
      </c>
      <c r="H50" s="302">
        <f>SUM(H48:H49)</f>
        <v>107239</v>
      </c>
      <c r="I50" s="301">
        <f t="shared" si="2"/>
        <v>1467288</v>
      </c>
      <c r="L50" s="2"/>
    </row>
    <row r="51" spans="2:12" ht="15.75" thickBot="1">
      <c r="B51" s="183" t="s">
        <v>71</v>
      </c>
      <c r="C51" s="184" t="s">
        <v>54</v>
      </c>
      <c r="D51" s="303">
        <f>SUM(DatosINE!D45:F45)</f>
        <v>51554</v>
      </c>
      <c r="E51" s="304">
        <f>SUM(DatosINE!G45:L45)</f>
        <v>125513</v>
      </c>
      <c r="F51" s="304">
        <f>SUM(DatosINE!M45:P45)</f>
        <v>87792</v>
      </c>
      <c r="G51" s="304">
        <f>SUM(DatosINE!Q45:R45)</f>
        <v>28814</v>
      </c>
      <c r="H51" s="304">
        <f>SUM(DatosINE!S45:X45)</f>
        <v>24212</v>
      </c>
      <c r="I51" s="299">
        <f t="shared" si="2"/>
        <v>317885</v>
      </c>
      <c r="L51" s="2">
        <v>128</v>
      </c>
    </row>
    <row r="52" spans="3:12" ht="13.5" thickBot="1">
      <c r="C52" s="184" t="s">
        <v>55</v>
      </c>
      <c r="D52" s="298">
        <f>SUM(DatosINE!D66:F66)</f>
        <v>49177</v>
      </c>
      <c r="E52" s="298">
        <f>SUM(DatosINE!G66:L66)</f>
        <v>119744</v>
      </c>
      <c r="F52" s="298">
        <f>SUM(DatosINE!M66:P66)</f>
        <v>85460</v>
      </c>
      <c r="G52" s="298">
        <f>SUM(DatosINE!Q66:R66)</f>
        <v>30865</v>
      </c>
      <c r="H52" s="298">
        <f>SUM(DatosINE!S66:X66)</f>
        <v>37345</v>
      </c>
      <c r="I52" s="300">
        <f t="shared" si="2"/>
        <v>322591</v>
      </c>
      <c r="L52" s="2">
        <v>192</v>
      </c>
    </row>
    <row r="53" spans="3:12" ht="13.5" thickBot="1">
      <c r="C53" s="184" t="s">
        <v>56</v>
      </c>
      <c r="D53" s="298">
        <f>SUM(D51:D52)</f>
        <v>100731</v>
      </c>
      <c r="E53" s="302">
        <f>SUM(E51:E52)</f>
        <v>245257</v>
      </c>
      <c r="F53" s="302">
        <f>SUM(F51:F52)</f>
        <v>173252</v>
      </c>
      <c r="G53" s="302">
        <f>SUM(G51:G52)</f>
        <v>59679</v>
      </c>
      <c r="H53" s="302">
        <f>SUM(H51:H52)</f>
        <v>61557</v>
      </c>
      <c r="I53" s="301">
        <f t="shared" si="2"/>
        <v>640476</v>
      </c>
      <c r="L53" s="2"/>
    </row>
    <row r="54" spans="2:12" ht="15.75" thickBot="1">
      <c r="B54" s="183" t="s">
        <v>72</v>
      </c>
      <c r="C54" s="184" t="s">
        <v>54</v>
      </c>
      <c r="D54" s="303">
        <f>SUM(DatosINE!D46:F46)</f>
        <v>157757</v>
      </c>
      <c r="E54" s="304">
        <f>SUM(DatosINE!G46:L46)</f>
        <v>401499</v>
      </c>
      <c r="F54" s="304">
        <f>SUM(DatosINE!M46:P46)</f>
        <v>311212</v>
      </c>
      <c r="G54" s="304">
        <f>SUM(DatosINE!Q46:R46)</f>
        <v>107372</v>
      </c>
      <c r="H54" s="304">
        <f>SUM(DatosINE!S46:X46)</f>
        <v>88085</v>
      </c>
      <c r="I54" s="299">
        <f t="shared" si="2"/>
        <v>1065925</v>
      </c>
      <c r="L54" s="2">
        <v>129</v>
      </c>
    </row>
    <row r="55" spans="3:12" ht="13.5" thickBot="1">
      <c r="C55" s="184" t="s">
        <v>55</v>
      </c>
      <c r="D55" s="298">
        <f>SUM(DatosINE!D67:F67)</f>
        <v>149071</v>
      </c>
      <c r="E55" s="298">
        <f>SUM(DatosINE!G67:L67)</f>
        <v>385969</v>
      </c>
      <c r="F55" s="298">
        <f>SUM(DatosINE!M67:P67)</f>
        <v>321240</v>
      </c>
      <c r="G55" s="298">
        <f>SUM(DatosINE!Q67:R67)</f>
        <v>122100</v>
      </c>
      <c r="H55" s="298">
        <f>SUM(DatosINE!S67:X67)</f>
        <v>144952</v>
      </c>
      <c r="I55" s="300">
        <f t="shared" si="2"/>
        <v>1123332</v>
      </c>
      <c r="L55" s="2">
        <v>193</v>
      </c>
    </row>
    <row r="56" spans="3:12" ht="13.5" thickBot="1">
      <c r="C56" s="184" t="s">
        <v>56</v>
      </c>
      <c r="D56" s="298">
        <f>SUM(D54:D55)</f>
        <v>306828</v>
      </c>
      <c r="E56" s="302">
        <f>SUM(E54:E55)</f>
        <v>787468</v>
      </c>
      <c r="F56" s="302">
        <f>SUM(F54:F55)</f>
        <v>632452</v>
      </c>
      <c r="G56" s="302">
        <f>SUM(G54:G55)</f>
        <v>229472</v>
      </c>
      <c r="H56" s="302">
        <f>SUM(H54:H55)</f>
        <v>233037</v>
      </c>
      <c r="I56" s="301">
        <f t="shared" si="2"/>
        <v>2189257</v>
      </c>
      <c r="L56" s="2"/>
    </row>
    <row r="57" spans="2:12" ht="15.75" thickBot="1">
      <c r="B57" s="183" t="s">
        <v>73</v>
      </c>
      <c r="C57" s="184" t="s">
        <v>54</v>
      </c>
      <c r="D57" s="303">
        <f>SUM(DatosINE!D47:F47)</f>
        <v>24138</v>
      </c>
      <c r="E57" s="304">
        <f>SUM(DatosINE!G47:L47)</f>
        <v>61122</v>
      </c>
      <c r="F57" s="304">
        <f>SUM(DatosINE!M47:P47)</f>
        <v>43837</v>
      </c>
      <c r="G57" s="304">
        <f>SUM(DatosINE!Q47:R47)</f>
        <v>14505</v>
      </c>
      <c r="H57" s="304">
        <f>SUM(DatosINE!S47:X47)</f>
        <v>13131</v>
      </c>
      <c r="I57" s="299">
        <f t="shared" si="2"/>
        <v>156733</v>
      </c>
      <c r="L57" s="2">
        <v>133</v>
      </c>
    </row>
    <row r="58" spans="3:12" ht="13.5" thickBot="1">
      <c r="C58" s="184" t="s">
        <v>55</v>
      </c>
      <c r="D58" s="298">
        <f>SUM(DatosINE!D68:F68)</f>
        <v>23068</v>
      </c>
      <c r="E58" s="298">
        <f>SUM(DatosINE!G68:L68)</f>
        <v>58929</v>
      </c>
      <c r="F58" s="298">
        <f>SUM(DatosINE!M68:P68)</f>
        <v>43006</v>
      </c>
      <c r="G58" s="298">
        <f>SUM(DatosINE!Q68:R68)</f>
        <v>15393</v>
      </c>
      <c r="H58" s="298">
        <f>SUM(DatosINE!S68:X68)</f>
        <v>19924</v>
      </c>
      <c r="I58" s="300">
        <f t="shared" si="2"/>
        <v>160320</v>
      </c>
      <c r="L58" s="2">
        <v>197</v>
      </c>
    </row>
    <row r="59" spans="3:12" ht="13.5" thickBot="1">
      <c r="C59" s="184" t="s">
        <v>56</v>
      </c>
      <c r="D59" s="298">
        <f>SUM(D57:D58)</f>
        <v>47206</v>
      </c>
      <c r="E59" s="302">
        <f>SUM(E57:E58)</f>
        <v>120051</v>
      </c>
      <c r="F59" s="302">
        <f>SUM(F57:F58)</f>
        <v>86843</v>
      </c>
      <c r="G59" s="302">
        <f>SUM(G57:G58)</f>
        <v>29898</v>
      </c>
      <c r="H59" s="302">
        <f>SUM(H57:H58)</f>
        <v>33055</v>
      </c>
      <c r="I59" s="301">
        <f t="shared" si="2"/>
        <v>317053</v>
      </c>
      <c r="L59" s="2"/>
    </row>
    <row r="60" spans="2:12" ht="15.75" thickBot="1">
      <c r="B60" s="183" t="s">
        <v>74</v>
      </c>
      <c r="C60" s="184" t="s">
        <v>54</v>
      </c>
      <c r="D60" s="303">
        <f>SUM(DatosINE!D48:F48)</f>
        <v>8990</v>
      </c>
      <c r="E60" s="304">
        <f>SUM(DatosINE!G48:L48)</f>
        <v>18858</v>
      </c>
      <c r="F60" s="304">
        <f>SUM(DatosINE!M48:P48)</f>
        <v>10891</v>
      </c>
      <c r="G60" s="304">
        <f>SUM(DatosINE!Q48:R48)</f>
        <v>2430</v>
      </c>
      <c r="H60" s="304">
        <f>SUM(DatosINE!S48:X48)</f>
        <v>1588</v>
      </c>
      <c r="I60" s="299">
        <f t="shared" si="2"/>
        <v>42757</v>
      </c>
      <c r="L60" s="2">
        <v>134</v>
      </c>
    </row>
    <row r="61" spans="3:12" ht="13.5" thickBot="1">
      <c r="C61" s="184" t="s">
        <v>55</v>
      </c>
      <c r="D61" s="298">
        <f>SUM(DatosINE!D69:F69)</f>
        <v>8723</v>
      </c>
      <c r="E61" s="298">
        <f>SUM(DatosINE!G69:L69)</f>
        <v>17677</v>
      </c>
      <c r="F61" s="298">
        <f>SUM(DatosINE!M69:P69)</f>
        <v>9832</v>
      </c>
      <c r="G61" s="298">
        <f>SUM(DatosINE!Q69:R69)</f>
        <v>2687</v>
      </c>
      <c r="H61" s="298">
        <f>SUM(DatosINE!S69:X69)</f>
        <v>2587</v>
      </c>
      <c r="I61" s="300">
        <f t="shared" si="2"/>
        <v>41506</v>
      </c>
      <c r="L61" s="2">
        <v>198</v>
      </c>
    </row>
    <row r="62" spans="3:12" ht="13.5" thickBot="1">
      <c r="C62" s="184" t="s">
        <v>56</v>
      </c>
      <c r="D62" s="298">
        <f>SUM(D60:D61)</f>
        <v>17713</v>
      </c>
      <c r="E62" s="302">
        <f>SUM(E60:E61)</f>
        <v>36535</v>
      </c>
      <c r="F62" s="302">
        <f>SUM(F60:F61)</f>
        <v>20723</v>
      </c>
      <c r="G62" s="302">
        <f>SUM(G60:G61)</f>
        <v>5117</v>
      </c>
      <c r="H62" s="302">
        <f>SUM(H60:H61)</f>
        <v>4175</v>
      </c>
      <c r="I62" s="301">
        <f t="shared" si="2"/>
        <v>84263</v>
      </c>
      <c r="L62" s="2"/>
    </row>
    <row r="63" spans="2:12" ht="15.75" thickBot="1">
      <c r="B63" s="183" t="s">
        <v>75</v>
      </c>
      <c r="C63" s="184" t="s">
        <v>54</v>
      </c>
      <c r="D63" s="303">
        <f>SUM(DatosINE!D49:F49)</f>
        <v>10153</v>
      </c>
      <c r="E63" s="304">
        <f>SUM(DatosINE!G49:L49)</f>
        <v>19077</v>
      </c>
      <c r="F63" s="304">
        <f>SUM(DatosINE!M49:P49)</f>
        <v>10841</v>
      </c>
      <c r="G63" s="304">
        <f>SUM(DatosINE!Q49:R49)</f>
        <v>2122</v>
      </c>
      <c r="H63" s="304">
        <f>SUM(DatosINE!S49:X49)</f>
        <v>1400</v>
      </c>
      <c r="I63" s="299">
        <f t="shared" si="2"/>
        <v>43593</v>
      </c>
      <c r="L63" s="2">
        <v>135</v>
      </c>
    </row>
    <row r="64" spans="3:12" ht="13.5" thickBot="1">
      <c r="C64" s="184" t="s">
        <v>55</v>
      </c>
      <c r="D64" s="298">
        <f>SUM(DatosINE!D70:F70)</f>
        <v>9630</v>
      </c>
      <c r="E64" s="298">
        <f>SUM(DatosINE!G70:L70)</f>
        <v>18136</v>
      </c>
      <c r="F64" s="298">
        <f>SUM(DatosINE!M70:P70)</f>
        <v>9459</v>
      </c>
      <c r="G64" s="298">
        <f>SUM(DatosINE!Q70:R70)</f>
        <v>2295</v>
      </c>
      <c r="H64" s="298">
        <f>SUM(DatosINE!S70:X70)</f>
        <v>2471</v>
      </c>
      <c r="I64" s="300">
        <f t="shared" si="2"/>
        <v>41991</v>
      </c>
      <c r="L64" s="2">
        <v>199</v>
      </c>
    </row>
    <row r="65" spans="3:12" ht="13.5" thickBot="1">
      <c r="C65" s="185" t="s">
        <v>56</v>
      </c>
      <c r="D65" s="298">
        <f>SUM(D63:D64)</f>
        <v>19783</v>
      </c>
      <c r="E65" s="302">
        <f>SUM(E63:E64)</f>
        <v>37213</v>
      </c>
      <c r="F65" s="302">
        <f>SUM(F63:F64)</f>
        <v>20300</v>
      </c>
      <c r="G65" s="302">
        <f>SUM(G63:G64)</f>
        <v>4417</v>
      </c>
      <c r="H65" s="302">
        <f>SUM(H63:H64)</f>
        <v>3871</v>
      </c>
      <c r="I65" s="301">
        <f t="shared" si="2"/>
        <v>85584</v>
      </c>
      <c r="L65" s="2"/>
    </row>
    <row r="66" spans="2:12" ht="15.75" thickBot="1">
      <c r="B66" s="183" t="s">
        <v>181</v>
      </c>
      <c r="C66" s="184" t="s">
        <v>54</v>
      </c>
      <c r="D66" s="303">
        <f>SUM(DatosINE!D30:F30)</f>
        <v>3607328</v>
      </c>
      <c r="E66" s="304">
        <f>SUM(DatosINE!G30:L30)</f>
        <v>9368548</v>
      </c>
      <c r="F66" s="304">
        <f>SUM(DatosINE!M30:P30)</f>
        <v>6238235</v>
      </c>
      <c r="G66" s="304">
        <f>SUM(DatosINE!Q30:R30)</f>
        <v>2014244</v>
      </c>
      <c r="H66" s="304">
        <f>SUM(DatosINE!S30:X30)</f>
        <v>1662028</v>
      </c>
      <c r="I66" s="299">
        <f t="shared" si="2"/>
        <v>22890383</v>
      </c>
      <c r="J66" s="8"/>
      <c r="L66" s="2">
        <v>73</v>
      </c>
    </row>
    <row r="67" spans="3:12" ht="13.5" thickBot="1">
      <c r="C67" s="184" t="s">
        <v>55</v>
      </c>
      <c r="D67" s="298">
        <f>SUM(DatosINE!D51:F51)</f>
        <v>3412596</v>
      </c>
      <c r="E67" s="298">
        <f>SUM(DatosINE!G51:L51)</f>
        <v>9064477</v>
      </c>
      <c r="F67" s="298">
        <f>SUM(DatosINE!M51:P51)</f>
        <v>6359213</v>
      </c>
      <c r="G67" s="298">
        <f>SUM(DatosINE!Q51:R51)</f>
        <v>2285593</v>
      </c>
      <c r="H67" s="298">
        <f>SUM(DatosINE!S51:X51)</f>
        <v>2612120</v>
      </c>
      <c r="I67" s="300">
        <f t="shared" si="2"/>
        <v>23733999</v>
      </c>
      <c r="J67" s="8"/>
      <c r="L67" s="2">
        <v>137</v>
      </c>
    </row>
    <row r="68" spans="3:10" ht="12.75">
      <c r="C68" s="185" t="s">
        <v>56</v>
      </c>
      <c r="D68" s="298">
        <f>SUM(D66:D67)</f>
        <v>7019924</v>
      </c>
      <c r="E68" s="302">
        <f>SUM(E66:E67)</f>
        <v>18433025</v>
      </c>
      <c r="F68" s="302">
        <f>SUM(F66:F67)</f>
        <v>12597448</v>
      </c>
      <c r="G68" s="302">
        <f>SUM(G66:G67)</f>
        <v>4299837</v>
      </c>
      <c r="H68" s="302">
        <f>SUM(H66:H67)</f>
        <v>4274148</v>
      </c>
      <c r="I68" s="301">
        <f t="shared" si="2"/>
        <v>46624382</v>
      </c>
      <c r="J68" s="8"/>
    </row>
    <row r="69" spans="2:13" ht="18.75">
      <c r="B69" s="268" t="s">
        <v>77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69"/>
    </row>
    <row r="70" spans="2:13" ht="18.75">
      <c r="B70" s="270" t="s">
        <v>144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271"/>
    </row>
    <row r="71" spans="2:13" ht="18.75">
      <c r="B71" s="260" t="s">
        <v>195</v>
      </c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72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279" t="s">
        <v>194</v>
      </c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</sheetData>
  <sheetProtection sheet="1" objects="1" scenarios="1"/>
  <printOptions/>
  <pageMargins left="0.75" right="0.75" top="0.6" bottom="0.48" header="0" footer="0"/>
  <pageSetup horizontalDpi="600" verticalDpi="600" orientation="landscape" paperSize="9" scale="90" r:id="rId1"/>
  <ignoredErrors>
    <ignoredError sqref="E11 E14 D17:E17 D20:E20 D23:E23 D26:E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2:X75"/>
  <sheetViews>
    <sheetView showGridLines="0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8" sqref="E8:X8"/>
    </sheetView>
  </sheetViews>
  <sheetFormatPr defaultColWidth="11.00390625" defaultRowHeight="12.75"/>
  <cols>
    <col min="1" max="1" width="5.875" style="1" customWidth="1"/>
    <col min="2" max="2" width="25.25390625" style="1" customWidth="1"/>
    <col min="3" max="3" width="11.75390625" style="1" bestFit="1" customWidth="1"/>
    <col min="4" max="24" width="11.625" style="1" bestFit="1" customWidth="1"/>
    <col min="25" max="16384" width="11.375" style="1" customWidth="1"/>
  </cols>
  <sheetData>
    <row r="2" spans="2:10" ht="20.25">
      <c r="B2" s="257" t="s">
        <v>215</v>
      </c>
      <c r="C2" s="273"/>
      <c r="D2" s="273"/>
      <c r="E2" s="273"/>
      <c r="F2" s="258"/>
      <c r="G2" s="258"/>
      <c r="H2" s="258"/>
      <c r="I2" s="281"/>
      <c r="J2" s="282"/>
    </row>
    <row r="3" spans="2:10" ht="20.25">
      <c r="B3" s="265" t="s">
        <v>211</v>
      </c>
      <c r="C3" s="274"/>
      <c r="D3" s="274"/>
      <c r="E3" s="274"/>
      <c r="F3" s="178"/>
      <c r="G3" s="178"/>
      <c r="H3" s="178"/>
      <c r="I3" s="280"/>
      <c r="J3" s="283"/>
    </row>
    <row r="4" spans="2:10" ht="15">
      <c r="B4" s="275" t="s">
        <v>212</v>
      </c>
      <c r="C4" s="274"/>
      <c r="D4" s="274"/>
      <c r="E4" s="274"/>
      <c r="F4" s="178"/>
      <c r="G4" s="178"/>
      <c r="H4" s="178"/>
      <c r="I4" s="280"/>
      <c r="J4" s="283"/>
    </row>
    <row r="5" spans="2:10" ht="20.25">
      <c r="B5" s="265" t="s">
        <v>216</v>
      </c>
      <c r="C5" s="274"/>
      <c r="D5" s="274"/>
      <c r="E5" s="274"/>
      <c r="F5" s="178"/>
      <c r="G5" s="178"/>
      <c r="H5" s="178"/>
      <c r="I5" s="280"/>
      <c r="J5" s="283"/>
    </row>
    <row r="6" spans="2:10" ht="20.25">
      <c r="B6" s="267" t="s">
        <v>193</v>
      </c>
      <c r="C6" s="276"/>
      <c r="D6" s="276"/>
      <c r="E6" s="276"/>
      <c r="F6" s="261"/>
      <c r="G6" s="261"/>
      <c r="H6" s="261"/>
      <c r="I6" s="284"/>
      <c r="J6" s="285"/>
    </row>
    <row r="7" ht="13.5" thickBot="1"/>
    <row r="8" spans="1:24" ht="15" thickBot="1">
      <c r="A8" s="191" t="s">
        <v>209</v>
      </c>
      <c r="B8" s="191"/>
      <c r="C8" s="191" t="s">
        <v>56</v>
      </c>
      <c r="D8" s="191" t="s">
        <v>217</v>
      </c>
      <c r="E8" s="191" t="s">
        <v>218</v>
      </c>
      <c r="F8" s="191" t="s">
        <v>219</v>
      </c>
      <c r="G8" s="191" t="s">
        <v>220</v>
      </c>
      <c r="H8" s="191" t="s">
        <v>221</v>
      </c>
      <c r="I8" s="191" t="s">
        <v>222</v>
      </c>
      <c r="J8" s="191" t="s">
        <v>223</v>
      </c>
      <c r="K8" s="191" t="s">
        <v>224</v>
      </c>
      <c r="L8" s="191" t="s">
        <v>225</v>
      </c>
      <c r="M8" s="191" t="s">
        <v>226</v>
      </c>
      <c r="N8" s="191" t="s">
        <v>227</v>
      </c>
      <c r="O8" s="191" t="s">
        <v>228</v>
      </c>
      <c r="P8" s="191" t="s">
        <v>229</v>
      </c>
      <c r="Q8" s="191" t="s">
        <v>230</v>
      </c>
      <c r="R8" s="191" t="s">
        <v>231</v>
      </c>
      <c r="S8" s="191" t="s">
        <v>232</v>
      </c>
      <c r="T8" s="191" t="s">
        <v>233</v>
      </c>
      <c r="U8" s="191" t="s">
        <v>234</v>
      </c>
      <c r="V8" s="191" t="s">
        <v>235</v>
      </c>
      <c r="W8" s="191" t="s">
        <v>236</v>
      </c>
      <c r="X8" s="191" t="s">
        <v>237</v>
      </c>
    </row>
    <row r="9" spans="1:24" ht="13.5" thickBot="1">
      <c r="A9" s="360"/>
      <c r="B9" s="291" t="s">
        <v>56</v>
      </c>
      <c r="C9" s="294">
        <v>46624382</v>
      </c>
      <c r="D9" s="294">
        <v>2230847</v>
      </c>
      <c r="E9" s="294">
        <v>2482175</v>
      </c>
      <c r="F9" s="294">
        <v>2306902</v>
      </c>
      <c r="G9" s="294">
        <v>2155056</v>
      </c>
      <c r="H9" s="294">
        <v>2354598</v>
      </c>
      <c r="I9" s="294">
        <v>2695630</v>
      </c>
      <c r="J9" s="294">
        <v>3328153</v>
      </c>
      <c r="K9" s="294">
        <v>3989889</v>
      </c>
      <c r="L9" s="294">
        <v>3909699</v>
      </c>
      <c r="M9" s="294">
        <v>3699662</v>
      </c>
      <c r="N9" s="294">
        <v>3412600</v>
      </c>
      <c r="O9" s="294">
        <v>2979243</v>
      </c>
      <c r="P9" s="294">
        <v>2505943</v>
      </c>
      <c r="Q9" s="294">
        <v>2354952</v>
      </c>
      <c r="R9" s="294">
        <v>1944885</v>
      </c>
      <c r="S9" s="294">
        <v>1548072</v>
      </c>
      <c r="T9" s="295">
        <v>1423331</v>
      </c>
      <c r="U9" s="305">
        <v>854272</v>
      </c>
      <c r="V9" s="296">
        <v>355574</v>
      </c>
      <c r="W9" s="294">
        <v>78412</v>
      </c>
      <c r="X9" s="294">
        <v>14487</v>
      </c>
    </row>
    <row r="10" spans="1:24" ht="12.75">
      <c r="A10" s="361"/>
      <c r="B10" s="288" t="s">
        <v>53</v>
      </c>
      <c r="C10" s="294">
        <v>8399043</v>
      </c>
      <c r="D10" s="294">
        <v>425034</v>
      </c>
      <c r="E10" s="294">
        <v>489699</v>
      </c>
      <c r="F10" s="294">
        <v>454105</v>
      </c>
      <c r="G10" s="294">
        <v>433083</v>
      </c>
      <c r="H10" s="294">
        <v>481917</v>
      </c>
      <c r="I10" s="294">
        <v>521808</v>
      </c>
      <c r="J10" s="294">
        <v>616501</v>
      </c>
      <c r="K10" s="294">
        <v>706393</v>
      </c>
      <c r="L10" s="294">
        <v>687805</v>
      </c>
      <c r="M10" s="294">
        <v>670394</v>
      </c>
      <c r="N10" s="294">
        <v>612471</v>
      </c>
      <c r="O10" s="294">
        <v>519629</v>
      </c>
      <c r="P10" s="294">
        <v>419501</v>
      </c>
      <c r="Q10" s="294">
        <v>392351</v>
      </c>
      <c r="R10" s="294">
        <v>323398</v>
      </c>
      <c r="S10" s="294">
        <v>255893</v>
      </c>
      <c r="T10" s="295">
        <v>216837</v>
      </c>
      <c r="U10" s="305">
        <v>117580</v>
      </c>
      <c r="V10" s="296">
        <v>43562</v>
      </c>
      <c r="W10" s="294">
        <v>8989</v>
      </c>
      <c r="X10" s="294">
        <v>2093</v>
      </c>
    </row>
    <row r="11" spans="1:24" ht="12.75">
      <c r="A11" s="361"/>
      <c r="B11" s="193" t="s">
        <v>61</v>
      </c>
      <c r="C11" s="294">
        <v>1317847</v>
      </c>
      <c r="D11" s="294">
        <v>60061</v>
      </c>
      <c r="E11" s="294">
        <v>64844</v>
      </c>
      <c r="F11" s="294">
        <v>60384</v>
      </c>
      <c r="G11" s="294">
        <v>57141</v>
      </c>
      <c r="H11" s="294">
        <v>61622</v>
      </c>
      <c r="I11" s="294">
        <v>71891</v>
      </c>
      <c r="J11" s="294">
        <v>87794</v>
      </c>
      <c r="K11" s="294">
        <v>107728</v>
      </c>
      <c r="L11" s="294">
        <v>107036</v>
      </c>
      <c r="M11" s="294">
        <v>102565</v>
      </c>
      <c r="N11" s="294">
        <v>98224</v>
      </c>
      <c r="O11" s="294">
        <v>87755</v>
      </c>
      <c r="P11" s="294">
        <v>73505</v>
      </c>
      <c r="Q11" s="294">
        <v>69656</v>
      </c>
      <c r="R11" s="294">
        <v>58501</v>
      </c>
      <c r="S11" s="294">
        <v>48870</v>
      </c>
      <c r="T11" s="295">
        <v>50167</v>
      </c>
      <c r="U11" s="305">
        <v>32058</v>
      </c>
      <c r="V11" s="296">
        <v>14478</v>
      </c>
      <c r="W11" s="294">
        <v>3050</v>
      </c>
      <c r="X11" s="294">
        <v>517</v>
      </c>
    </row>
    <row r="12" spans="1:24" ht="12.75">
      <c r="A12" s="361"/>
      <c r="B12" s="193" t="s">
        <v>62</v>
      </c>
      <c r="C12" s="294">
        <v>1051229</v>
      </c>
      <c r="D12" s="294">
        <v>36034</v>
      </c>
      <c r="E12" s="294">
        <v>40969</v>
      </c>
      <c r="F12" s="294">
        <v>38278</v>
      </c>
      <c r="G12" s="294">
        <v>36841</v>
      </c>
      <c r="H12" s="294">
        <v>41433</v>
      </c>
      <c r="I12" s="294">
        <v>50863</v>
      </c>
      <c r="J12" s="294">
        <v>65945</v>
      </c>
      <c r="K12" s="294">
        <v>84134</v>
      </c>
      <c r="L12" s="294">
        <v>84162</v>
      </c>
      <c r="M12" s="294">
        <v>81359</v>
      </c>
      <c r="N12" s="294">
        <v>83499</v>
      </c>
      <c r="O12" s="294">
        <v>82532</v>
      </c>
      <c r="P12" s="294">
        <v>72368</v>
      </c>
      <c r="Q12" s="294">
        <v>67756</v>
      </c>
      <c r="R12" s="294">
        <v>50528</v>
      </c>
      <c r="S12" s="294">
        <v>44345</v>
      </c>
      <c r="T12" s="295">
        <v>46019</v>
      </c>
      <c r="U12" s="305">
        <v>28789</v>
      </c>
      <c r="V12" s="296">
        <v>12216</v>
      </c>
      <c r="W12" s="294">
        <v>2688</v>
      </c>
      <c r="X12" s="294">
        <v>471</v>
      </c>
    </row>
    <row r="13" spans="1:24" ht="12.75">
      <c r="A13" s="361"/>
      <c r="B13" s="193" t="s">
        <v>63</v>
      </c>
      <c r="C13" s="294">
        <v>1104479</v>
      </c>
      <c r="D13" s="294">
        <v>55130</v>
      </c>
      <c r="E13" s="294">
        <v>60822</v>
      </c>
      <c r="F13" s="294">
        <v>55896</v>
      </c>
      <c r="G13" s="294">
        <v>51481</v>
      </c>
      <c r="H13" s="294">
        <v>58276</v>
      </c>
      <c r="I13" s="294">
        <v>73062</v>
      </c>
      <c r="J13" s="294">
        <v>91270</v>
      </c>
      <c r="K13" s="294">
        <v>103035</v>
      </c>
      <c r="L13" s="294">
        <v>99295</v>
      </c>
      <c r="M13" s="294">
        <v>88247</v>
      </c>
      <c r="N13" s="294">
        <v>78454</v>
      </c>
      <c r="O13" s="294">
        <v>66429</v>
      </c>
      <c r="P13" s="294">
        <v>56490</v>
      </c>
      <c r="Q13" s="294">
        <v>50803</v>
      </c>
      <c r="R13" s="294">
        <v>39414</v>
      </c>
      <c r="S13" s="294">
        <v>29247</v>
      </c>
      <c r="T13" s="295">
        <v>24521</v>
      </c>
      <c r="U13" s="305">
        <v>14653</v>
      </c>
      <c r="V13" s="296">
        <v>6318</v>
      </c>
      <c r="W13" s="294">
        <v>1434</v>
      </c>
      <c r="X13" s="294">
        <v>202</v>
      </c>
    </row>
    <row r="14" spans="1:24" ht="12.75">
      <c r="A14" s="361"/>
      <c r="B14" s="193" t="s">
        <v>64</v>
      </c>
      <c r="C14" s="294">
        <v>2100306</v>
      </c>
      <c r="D14" s="294">
        <v>85426</v>
      </c>
      <c r="E14" s="294">
        <v>105747</v>
      </c>
      <c r="F14" s="294">
        <v>108227</v>
      </c>
      <c r="G14" s="294">
        <v>103715</v>
      </c>
      <c r="H14" s="294">
        <v>116767</v>
      </c>
      <c r="I14" s="294">
        <v>135808</v>
      </c>
      <c r="J14" s="294">
        <v>160708</v>
      </c>
      <c r="K14" s="294">
        <v>185647</v>
      </c>
      <c r="L14" s="294">
        <v>196658</v>
      </c>
      <c r="M14" s="294">
        <v>184458</v>
      </c>
      <c r="N14" s="294">
        <v>165022</v>
      </c>
      <c r="O14" s="294">
        <v>131132</v>
      </c>
      <c r="P14" s="294">
        <v>109873</v>
      </c>
      <c r="Q14" s="294">
        <v>95290</v>
      </c>
      <c r="R14" s="294">
        <v>77891</v>
      </c>
      <c r="S14" s="294">
        <v>57323</v>
      </c>
      <c r="T14" s="295">
        <v>46084</v>
      </c>
      <c r="U14" s="305">
        <v>23021</v>
      </c>
      <c r="V14" s="296">
        <v>8607</v>
      </c>
      <c r="W14" s="294">
        <v>2273</v>
      </c>
      <c r="X14" s="294">
        <v>629</v>
      </c>
    </row>
    <row r="15" spans="1:24" ht="12.75">
      <c r="A15" s="361"/>
      <c r="B15" s="193" t="s">
        <v>57</v>
      </c>
      <c r="C15" s="294">
        <v>585179</v>
      </c>
      <c r="D15" s="294">
        <v>25223</v>
      </c>
      <c r="E15" s="294">
        <v>28362</v>
      </c>
      <c r="F15" s="294">
        <v>25964</v>
      </c>
      <c r="G15" s="294">
        <v>23405</v>
      </c>
      <c r="H15" s="294">
        <v>25481</v>
      </c>
      <c r="I15" s="294">
        <v>30094</v>
      </c>
      <c r="J15" s="294">
        <v>39942</v>
      </c>
      <c r="K15" s="294">
        <v>49854</v>
      </c>
      <c r="L15" s="294">
        <v>48000</v>
      </c>
      <c r="M15" s="294">
        <v>46419</v>
      </c>
      <c r="N15" s="294">
        <v>44576</v>
      </c>
      <c r="O15" s="294">
        <v>42896</v>
      </c>
      <c r="P15" s="294">
        <v>36349</v>
      </c>
      <c r="Q15" s="294">
        <v>32489</v>
      </c>
      <c r="R15" s="294">
        <v>24498</v>
      </c>
      <c r="S15" s="294">
        <v>20564</v>
      </c>
      <c r="T15" s="295">
        <v>20555</v>
      </c>
      <c r="U15" s="305">
        <v>13164</v>
      </c>
      <c r="V15" s="296">
        <v>5728</v>
      </c>
      <c r="W15" s="294">
        <v>1371</v>
      </c>
      <c r="X15" s="294">
        <v>245</v>
      </c>
    </row>
    <row r="16" spans="1:24" ht="12.75">
      <c r="A16" s="361"/>
      <c r="B16" s="193" t="s">
        <v>65</v>
      </c>
      <c r="C16" s="294">
        <v>2472052</v>
      </c>
      <c r="D16" s="294">
        <v>93240</v>
      </c>
      <c r="E16" s="294">
        <v>104120</v>
      </c>
      <c r="F16" s="294">
        <v>101781</v>
      </c>
      <c r="G16" s="294">
        <v>100037</v>
      </c>
      <c r="H16" s="294">
        <v>112074</v>
      </c>
      <c r="I16" s="294">
        <v>126918</v>
      </c>
      <c r="J16" s="294">
        <v>152020</v>
      </c>
      <c r="K16" s="294">
        <v>182647</v>
      </c>
      <c r="L16" s="294">
        <v>186991</v>
      </c>
      <c r="M16" s="294">
        <v>193503</v>
      </c>
      <c r="N16" s="294">
        <v>194793</v>
      </c>
      <c r="O16" s="294">
        <v>178247</v>
      </c>
      <c r="P16" s="294">
        <v>149463</v>
      </c>
      <c r="Q16" s="294">
        <v>140113</v>
      </c>
      <c r="R16" s="294">
        <v>123148</v>
      </c>
      <c r="S16" s="294">
        <v>106916</v>
      </c>
      <c r="T16" s="295">
        <v>109720</v>
      </c>
      <c r="U16" s="305">
        <v>73170</v>
      </c>
      <c r="V16" s="296">
        <v>34045</v>
      </c>
      <c r="W16" s="294">
        <v>7582</v>
      </c>
      <c r="X16" s="294">
        <v>1524</v>
      </c>
    </row>
    <row r="17" spans="1:24" ht="12.75">
      <c r="A17" s="361"/>
      <c r="B17" s="193" t="s">
        <v>66</v>
      </c>
      <c r="C17" s="294">
        <v>2059191</v>
      </c>
      <c r="D17" s="294">
        <v>99410</v>
      </c>
      <c r="E17" s="294">
        <v>112294</v>
      </c>
      <c r="F17" s="294">
        <v>105746</v>
      </c>
      <c r="G17" s="294">
        <v>103623</v>
      </c>
      <c r="H17" s="294">
        <v>114279</v>
      </c>
      <c r="I17" s="294">
        <v>124537</v>
      </c>
      <c r="J17" s="294">
        <v>147844</v>
      </c>
      <c r="K17" s="294">
        <v>170849</v>
      </c>
      <c r="L17" s="294">
        <v>165570</v>
      </c>
      <c r="M17" s="294">
        <v>161603</v>
      </c>
      <c r="N17" s="294">
        <v>151496</v>
      </c>
      <c r="O17" s="294">
        <v>125466</v>
      </c>
      <c r="P17" s="294">
        <v>98936</v>
      </c>
      <c r="Q17" s="294">
        <v>90530</v>
      </c>
      <c r="R17" s="294">
        <v>81078</v>
      </c>
      <c r="S17" s="294">
        <v>69120</v>
      </c>
      <c r="T17" s="295">
        <v>69555</v>
      </c>
      <c r="U17" s="305">
        <v>44748</v>
      </c>
      <c r="V17" s="296">
        <v>18177</v>
      </c>
      <c r="W17" s="294">
        <v>3671</v>
      </c>
      <c r="X17" s="294">
        <v>659</v>
      </c>
    </row>
    <row r="18" spans="1:24" ht="12.75">
      <c r="A18" s="361"/>
      <c r="B18" s="193" t="s">
        <v>58</v>
      </c>
      <c r="C18" s="294">
        <v>7508106</v>
      </c>
      <c r="D18" s="294">
        <v>382507</v>
      </c>
      <c r="E18" s="294">
        <v>420255</v>
      </c>
      <c r="F18" s="294">
        <v>379954</v>
      </c>
      <c r="G18" s="294">
        <v>344023</v>
      </c>
      <c r="H18" s="294">
        <v>362796</v>
      </c>
      <c r="I18" s="294">
        <v>424245</v>
      </c>
      <c r="J18" s="294">
        <v>541506</v>
      </c>
      <c r="K18" s="294">
        <v>669743</v>
      </c>
      <c r="L18" s="294">
        <v>646361</v>
      </c>
      <c r="M18" s="294">
        <v>583183</v>
      </c>
      <c r="N18" s="294">
        <v>524270</v>
      </c>
      <c r="O18" s="294">
        <v>464834</v>
      </c>
      <c r="P18" s="294">
        <v>402812</v>
      </c>
      <c r="Q18" s="294">
        <v>380598</v>
      </c>
      <c r="R18" s="294">
        <v>307766</v>
      </c>
      <c r="S18" s="294">
        <v>237726</v>
      </c>
      <c r="T18" s="295">
        <v>223313</v>
      </c>
      <c r="U18" s="305">
        <v>137769</v>
      </c>
      <c r="V18" s="296">
        <v>59415</v>
      </c>
      <c r="W18" s="294">
        <v>12914</v>
      </c>
      <c r="X18" s="294">
        <v>2116</v>
      </c>
    </row>
    <row r="19" spans="1:24" ht="12.75">
      <c r="A19" s="361"/>
      <c r="B19" s="193" t="s">
        <v>59</v>
      </c>
      <c r="C19" s="294">
        <v>4980689</v>
      </c>
      <c r="D19" s="294">
        <v>234022</v>
      </c>
      <c r="E19" s="294">
        <v>270956</v>
      </c>
      <c r="F19" s="294">
        <v>250243</v>
      </c>
      <c r="G19" s="294">
        <v>231900</v>
      </c>
      <c r="H19" s="294">
        <v>249868</v>
      </c>
      <c r="I19" s="294">
        <v>280549</v>
      </c>
      <c r="J19" s="294">
        <v>350173</v>
      </c>
      <c r="K19" s="294">
        <v>431779</v>
      </c>
      <c r="L19" s="294">
        <v>419185</v>
      </c>
      <c r="M19" s="294">
        <v>395701</v>
      </c>
      <c r="N19" s="294">
        <v>361855</v>
      </c>
      <c r="O19" s="294">
        <v>317252</v>
      </c>
      <c r="P19" s="294">
        <v>272367</v>
      </c>
      <c r="Q19" s="294">
        <v>261703</v>
      </c>
      <c r="R19" s="294">
        <v>222479</v>
      </c>
      <c r="S19" s="294">
        <v>167567</v>
      </c>
      <c r="T19" s="295">
        <v>141780</v>
      </c>
      <c r="U19" s="305">
        <v>81932</v>
      </c>
      <c r="V19" s="296">
        <v>31760</v>
      </c>
      <c r="W19" s="294">
        <v>6458</v>
      </c>
      <c r="X19" s="294">
        <v>1160</v>
      </c>
    </row>
    <row r="20" spans="1:24" ht="12.75">
      <c r="A20" s="361"/>
      <c r="B20" s="193" t="s">
        <v>67</v>
      </c>
      <c r="C20" s="294">
        <v>1092997</v>
      </c>
      <c r="D20" s="294">
        <v>46768</v>
      </c>
      <c r="E20" s="294">
        <v>53283</v>
      </c>
      <c r="F20" s="294">
        <v>53364</v>
      </c>
      <c r="G20" s="294">
        <v>55068</v>
      </c>
      <c r="H20" s="294">
        <v>63853</v>
      </c>
      <c r="I20" s="294">
        <v>67637</v>
      </c>
      <c r="J20" s="294">
        <v>72841</v>
      </c>
      <c r="K20" s="294">
        <v>79717</v>
      </c>
      <c r="L20" s="294">
        <v>82184</v>
      </c>
      <c r="M20" s="294">
        <v>86304</v>
      </c>
      <c r="N20" s="294">
        <v>86107</v>
      </c>
      <c r="O20" s="294">
        <v>71703</v>
      </c>
      <c r="P20" s="294">
        <v>57262</v>
      </c>
      <c r="Q20" s="294">
        <v>52982</v>
      </c>
      <c r="R20" s="294">
        <v>47213</v>
      </c>
      <c r="S20" s="294">
        <v>41972</v>
      </c>
      <c r="T20" s="295">
        <v>40100</v>
      </c>
      <c r="U20" s="305">
        <v>23332</v>
      </c>
      <c r="V20" s="296">
        <v>9011</v>
      </c>
      <c r="W20" s="294">
        <v>1925</v>
      </c>
      <c r="X20" s="294">
        <v>371</v>
      </c>
    </row>
    <row r="21" spans="1:24" ht="12.75">
      <c r="A21" s="361"/>
      <c r="B21" s="193" t="s">
        <v>68</v>
      </c>
      <c r="C21" s="294">
        <v>2732347</v>
      </c>
      <c r="D21" s="294">
        <v>103502</v>
      </c>
      <c r="E21" s="294">
        <v>114351</v>
      </c>
      <c r="F21" s="294">
        <v>108168</v>
      </c>
      <c r="G21" s="294">
        <v>103560</v>
      </c>
      <c r="H21" s="294">
        <v>119855</v>
      </c>
      <c r="I21" s="294">
        <v>140176</v>
      </c>
      <c r="J21" s="294">
        <v>181930</v>
      </c>
      <c r="K21" s="294">
        <v>224823</v>
      </c>
      <c r="L21" s="294">
        <v>218024</v>
      </c>
      <c r="M21" s="294">
        <v>209878</v>
      </c>
      <c r="N21" s="294">
        <v>198771</v>
      </c>
      <c r="O21" s="294">
        <v>186016</v>
      </c>
      <c r="P21" s="294">
        <v>167386</v>
      </c>
      <c r="Q21" s="294">
        <v>167221</v>
      </c>
      <c r="R21" s="294">
        <v>142573</v>
      </c>
      <c r="S21" s="294">
        <v>121091</v>
      </c>
      <c r="T21" s="295">
        <v>116633</v>
      </c>
      <c r="U21" s="305">
        <v>69237</v>
      </c>
      <c r="V21" s="296">
        <v>30074</v>
      </c>
      <c r="W21" s="294">
        <v>7659</v>
      </c>
      <c r="X21" s="294">
        <v>1419</v>
      </c>
    </row>
    <row r="22" spans="1:24" ht="12.75">
      <c r="A22" s="361"/>
      <c r="B22" s="193" t="s">
        <v>69</v>
      </c>
      <c r="C22" s="294">
        <v>6436996</v>
      </c>
      <c r="D22" s="294">
        <v>337204</v>
      </c>
      <c r="E22" s="294">
        <v>353994</v>
      </c>
      <c r="F22" s="294">
        <v>321716</v>
      </c>
      <c r="G22" s="294">
        <v>288003</v>
      </c>
      <c r="H22" s="294">
        <v>316567</v>
      </c>
      <c r="I22" s="294">
        <v>385811</v>
      </c>
      <c r="J22" s="294">
        <v>488923</v>
      </c>
      <c r="K22" s="294">
        <v>588576</v>
      </c>
      <c r="L22" s="294">
        <v>572037</v>
      </c>
      <c r="M22" s="294">
        <v>518964</v>
      </c>
      <c r="N22" s="294">
        <v>461621</v>
      </c>
      <c r="O22" s="294">
        <v>394276</v>
      </c>
      <c r="P22" s="294">
        <v>329392</v>
      </c>
      <c r="Q22" s="294">
        <v>308948</v>
      </c>
      <c r="R22" s="294">
        <v>249932</v>
      </c>
      <c r="S22" s="294">
        <v>188138</v>
      </c>
      <c r="T22" s="295">
        <v>169669</v>
      </c>
      <c r="U22" s="305">
        <v>104862</v>
      </c>
      <c r="V22" s="296">
        <v>45731</v>
      </c>
      <c r="W22" s="294">
        <v>10721</v>
      </c>
      <c r="X22" s="294">
        <v>1911</v>
      </c>
    </row>
    <row r="23" spans="1:24" ht="12.75">
      <c r="A23" s="361"/>
      <c r="B23" s="193" t="s">
        <v>70</v>
      </c>
      <c r="C23" s="294">
        <v>1467288</v>
      </c>
      <c r="D23" s="294">
        <v>83723</v>
      </c>
      <c r="E23" s="294">
        <v>92166</v>
      </c>
      <c r="F23" s="294">
        <v>84691</v>
      </c>
      <c r="G23" s="294">
        <v>78363</v>
      </c>
      <c r="H23" s="294">
        <v>82425</v>
      </c>
      <c r="I23" s="294">
        <v>90275</v>
      </c>
      <c r="J23" s="294">
        <v>113274</v>
      </c>
      <c r="K23" s="294">
        <v>131912</v>
      </c>
      <c r="L23" s="294">
        <v>124555</v>
      </c>
      <c r="M23" s="294">
        <v>116069</v>
      </c>
      <c r="N23" s="294">
        <v>100212</v>
      </c>
      <c r="O23" s="294">
        <v>83056</v>
      </c>
      <c r="P23" s="294">
        <v>66933</v>
      </c>
      <c r="Q23" s="294">
        <v>62198</v>
      </c>
      <c r="R23" s="294">
        <v>50197</v>
      </c>
      <c r="S23" s="294">
        <v>41651</v>
      </c>
      <c r="T23" s="295">
        <v>35871</v>
      </c>
      <c r="U23" s="305">
        <v>20748</v>
      </c>
      <c r="V23" s="296">
        <v>7376</v>
      </c>
      <c r="W23" s="294">
        <v>1383</v>
      </c>
      <c r="X23" s="294">
        <v>210</v>
      </c>
    </row>
    <row r="24" spans="1:24" ht="12.75">
      <c r="A24" s="361"/>
      <c r="B24" s="193" t="s">
        <v>71</v>
      </c>
      <c r="C24" s="294">
        <v>640476</v>
      </c>
      <c r="D24" s="294">
        <v>32857</v>
      </c>
      <c r="E24" s="294">
        <v>34865</v>
      </c>
      <c r="F24" s="294">
        <v>33009</v>
      </c>
      <c r="G24" s="294">
        <v>30741</v>
      </c>
      <c r="H24" s="294">
        <v>30607</v>
      </c>
      <c r="I24" s="294">
        <v>34092</v>
      </c>
      <c r="J24" s="294">
        <v>43012</v>
      </c>
      <c r="K24" s="294">
        <v>53640</v>
      </c>
      <c r="L24" s="294">
        <v>53165</v>
      </c>
      <c r="M24" s="294">
        <v>50642</v>
      </c>
      <c r="N24" s="294">
        <v>46752</v>
      </c>
      <c r="O24" s="294">
        <v>40969</v>
      </c>
      <c r="P24" s="294">
        <v>34889</v>
      </c>
      <c r="Q24" s="294">
        <v>33010</v>
      </c>
      <c r="R24" s="294">
        <v>26669</v>
      </c>
      <c r="S24" s="294">
        <v>21015</v>
      </c>
      <c r="T24" s="295">
        <v>19933</v>
      </c>
      <c r="U24" s="305">
        <v>13070</v>
      </c>
      <c r="V24" s="296">
        <v>5964</v>
      </c>
      <c r="W24" s="294">
        <v>1350</v>
      </c>
      <c r="X24" s="294">
        <v>225</v>
      </c>
    </row>
    <row r="25" spans="1:24" ht="12.75">
      <c r="A25" s="361"/>
      <c r="B25" s="193" t="s">
        <v>72</v>
      </c>
      <c r="C25" s="294">
        <v>2189257</v>
      </c>
      <c r="D25" s="294">
        <v>102237</v>
      </c>
      <c r="E25" s="294">
        <v>105971</v>
      </c>
      <c r="F25" s="294">
        <v>98620</v>
      </c>
      <c r="G25" s="294">
        <v>89048</v>
      </c>
      <c r="H25" s="294">
        <v>90323</v>
      </c>
      <c r="I25" s="294">
        <v>108752</v>
      </c>
      <c r="J25" s="294">
        <v>140095</v>
      </c>
      <c r="K25" s="294">
        <v>179023</v>
      </c>
      <c r="L25" s="294">
        <v>180227</v>
      </c>
      <c r="M25" s="294">
        <v>173689</v>
      </c>
      <c r="N25" s="294">
        <v>169154</v>
      </c>
      <c r="O25" s="294">
        <v>155713</v>
      </c>
      <c r="P25" s="294">
        <v>133896</v>
      </c>
      <c r="Q25" s="294">
        <v>127878</v>
      </c>
      <c r="R25" s="294">
        <v>101594</v>
      </c>
      <c r="S25" s="294">
        <v>82330</v>
      </c>
      <c r="T25" s="295">
        <v>78844</v>
      </c>
      <c r="U25" s="305">
        <v>47721</v>
      </c>
      <c r="V25" s="296">
        <v>19398</v>
      </c>
      <c r="W25" s="294">
        <v>4153</v>
      </c>
      <c r="X25" s="294">
        <v>591</v>
      </c>
    </row>
    <row r="26" spans="1:24" ht="12.75">
      <c r="A26" s="361"/>
      <c r="B26" s="193" t="s">
        <v>73</v>
      </c>
      <c r="C26" s="294">
        <v>317053</v>
      </c>
      <c r="D26" s="294">
        <v>15369</v>
      </c>
      <c r="E26" s="294">
        <v>16545</v>
      </c>
      <c r="F26" s="294">
        <v>15292</v>
      </c>
      <c r="G26" s="294">
        <v>14235</v>
      </c>
      <c r="H26" s="294">
        <v>14802</v>
      </c>
      <c r="I26" s="294">
        <v>16902</v>
      </c>
      <c r="J26" s="294">
        <v>21212</v>
      </c>
      <c r="K26" s="294">
        <v>26894</v>
      </c>
      <c r="L26" s="294">
        <v>26006</v>
      </c>
      <c r="M26" s="294">
        <v>24657</v>
      </c>
      <c r="N26" s="294">
        <v>23550</v>
      </c>
      <c r="O26" s="294">
        <v>21243</v>
      </c>
      <c r="P26" s="294">
        <v>17393</v>
      </c>
      <c r="Q26" s="294">
        <v>16208</v>
      </c>
      <c r="R26" s="294">
        <v>13690</v>
      </c>
      <c r="S26" s="294">
        <v>10786</v>
      </c>
      <c r="T26" s="295">
        <v>11175</v>
      </c>
      <c r="U26" s="305">
        <v>7039</v>
      </c>
      <c r="V26" s="296">
        <v>3259</v>
      </c>
      <c r="W26" s="294">
        <v>684</v>
      </c>
      <c r="X26" s="294">
        <v>112</v>
      </c>
    </row>
    <row r="27" spans="1:24" ht="12.75">
      <c r="A27" s="361"/>
      <c r="B27" s="193" t="s">
        <v>74</v>
      </c>
      <c r="C27" s="294">
        <v>84263</v>
      </c>
      <c r="D27" s="294">
        <v>5847</v>
      </c>
      <c r="E27" s="294">
        <v>6300</v>
      </c>
      <c r="F27" s="294">
        <v>5566</v>
      </c>
      <c r="G27" s="294">
        <v>5174</v>
      </c>
      <c r="H27" s="294">
        <v>5621</v>
      </c>
      <c r="I27" s="294">
        <v>6078</v>
      </c>
      <c r="J27" s="294">
        <v>6444</v>
      </c>
      <c r="K27" s="294">
        <v>6858</v>
      </c>
      <c r="L27" s="294">
        <v>6360</v>
      </c>
      <c r="M27" s="294">
        <v>5988</v>
      </c>
      <c r="N27" s="294">
        <v>6022</v>
      </c>
      <c r="O27" s="294">
        <v>5048</v>
      </c>
      <c r="P27" s="294">
        <v>3665</v>
      </c>
      <c r="Q27" s="294">
        <v>2814</v>
      </c>
      <c r="R27" s="294">
        <v>2303</v>
      </c>
      <c r="S27" s="294">
        <v>1839</v>
      </c>
      <c r="T27" s="295">
        <v>1375</v>
      </c>
      <c r="U27" s="305">
        <v>676</v>
      </c>
      <c r="V27" s="296">
        <v>224</v>
      </c>
      <c r="W27" s="294">
        <v>52</v>
      </c>
      <c r="X27" s="294">
        <v>9</v>
      </c>
    </row>
    <row r="28" spans="1:24" ht="13.5" thickBot="1">
      <c r="A28" s="362"/>
      <c r="B28" s="289" t="s">
        <v>75</v>
      </c>
      <c r="C28" s="294">
        <v>85584</v>
      </c>
      <c r="D28" s="294">
        <v>7253</v>
      </c>
      <c r="E28" s="294">
        <v>6632</v>
      </c>
      <c r="F28" s="294">
        <v>5898</v>
      </c>
      <c r="G28" s="294">
        <v>5615</v>
      </c>
      <c r="H28" s="294">
        <v>6032</v>
      </c>
      <c r="I28" s="294">
        <v>6132</v>
      </c>
      <c r="J28" s="294">
        <v>6719</v>
      </c>
      <c r="K28" s="294">
        <v>6637</v>
      </c>
      <c r="L28" s="294">
        <v>6078</v>
      </c>
      <c r="M28" s="294">
        <v>6039</v>
      </c>
      <c r="N28" s="294">
        <v>5751</v>
      </c>
      <c r="O28" s="294">
        <v>5047</v>
      </c>
      <c r="P28" s="294">
        <v>3463</v>
      </c>
      <c r="Q28" s="294">
        <v>2404</v>
      </c>
      <c r="R28" s="294">
        <v>2013</v>
      </c>
      <c r="S28" s="294">
        <v>1679</v>
      </c>
      <c r="T28" s="295">
        <v>1180</v>
      </c>
      <c r="U28" s="305">
        <v>703</v>
      </c>
      <c r="V28" s="296">
        <v>231</v>
      </c>
      <c r="W28" s="294">
        <v>55</v>
      </c>
      <c r="X28" s="294">
        <v>23</v>
      </c>
    </row>
    <row r="29" spans="1:24" ht="15.75" thickBot="1">
      <c r="A29" s="192" t="s">
        <v>76</v>
      </c>
      <c r="B29" s="290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86"/>
      <c r="U29" s="306"/>
      <c r="V29" s="287"/>
      <c r="W29" s="278"/>
      <c r="X29" s="278"/>
    </row>
    <row r="30" spans="1:24" ht="13.5" thickBot="1">
      <c r="A30" s="358"/>
      <c r="B30" s="291" t="s">
        <v>56</v>
      </c>
      <c r="C30" s="294">
        <v>22890383</v>
      </c>
      <c r="D30" s="294">
        <v>1147833</v>
      </c>
      <c r="E30" s="294">
        <v>1275954</v>
      </c>
      <c r="F30" s="294">
        <v>1183541</v>
      </c>
      <c r="G30" s="294">
        <v>1108717</v>
      </c>
      <c r="H30" s="294">
        <v>1199353</v>
      </c>
      <c r="I30" s="294">
        <v>1350302</v>
      </c>
      <c r="J30" s="294">
        <v>1678351</v>
      </c>
      <c r="K30" s="294">
        <v>2037837</v>
      </c>
      <c r="L30" s="294">
        <v>1993988</v>
      </c>
      <c r="M30" s="294">
        <v>1863013</v>
      </c>
      <c r="N30" s="294">
        <v>1696724</v>
      </c>
      <c r="O30" s="294">
        <v>1463284</v>
      </c>
      <c r="P30" s="294">
        <v>1215214</v>
      </c>
      <c r="Q30" s="294">
        <v>1116301</v>
      </c>
      <c r="R30" s="294">
        <v>897943</v>
      </c>
      <c r="S30" s="294">
        <v>668968</v>
      </c>
      <c r="T30" s="295">
        <v>569374</v>
      </c>
      <c r="U30" s="305">
        <v>298677</v>
      </c>
      <c r="V30" s="296">
        <v>104062</v>
      </c>
      <c r="W30" s="294">
        <v>17972</v>
      </c>
      <c r="X30" s="294">
        <v>2975</v>
      </c>
    </row>
    <row r="31" spans="1:24" ht="12.75">
      <c r="A31" s="356"/>
      <c r="B31" s="288" t="s">
        <v>53</v>
      </c>
      <c r="C31" s="294">
        <v>4144532</v>
      </c>
      <c r="D31" s="294">
        <v>218568</v>
      </c>
      <c r="E31" s="294">
        <v>251877</v>
      </c>
      <c r="F31" s="294">
        <v>232888</v>
      </c>
      <c r="G31" s="294">
        <v>223220</v>
      </c>
      <c r="H31" s="294">
        <v>247229</v>
      </c>
      <c r="I31" s="294">
        <v>264011</v>
      </c>
      <c r="J31" s="294">
        <v>311684</v>
      </c>
      <c r="K31" s="294">
        <v>359948</v>
      </c>
      <c r="L31" s="294">
        <v>348306</v>
      </c>
      <c r="M31" s="294">
        <v>335331</v>
      </c>
      <c r="N31" s="294">
        <v>304276</v>
      </c>
      <c r="O31" s="294">
        <v>255916</v>
      </c>
      <c r="P31" s="294">
        <v>204321</v>
      </c>
      <c r="Q31" s="294">
        <v>186670</v>
      </c>
      <c r="R31" s="294">
        <v>148989</v>
      </c>
      <c r="S31" s="294">
        <v>109159</v>
      </c>
      <c r="T31" s="295">
        <v>85848</v>
      </c>
      <c r="U31" s="305">
        <v>40701</v>
      </c>
      <c r="V31" s="296">
        <v>12866</v>
      </c>
      <c r="W31" s="294">
        <v>2223</v>
      </c>
      <c r="X31" s="294">
        <v>501</v>
      </c>
    </row>
    <row r="32" spans="1:24" ht="12.75">
      <c r="A32" s="356"/>
      <c r="B32" s="193" t="s">
        <v>61</v>
      </c>
      <c r="C32" s="294">
        <v>652687</v>
      </c>
      <c r="D32" s="294">
        <v>30777</v>
      </c>
      <c r="E32" s="294">
        <v>33478</v>
      </c>
      <c r="F32" s="294">
        <v>30982</v>
      </c>
      <c r="G32" s="294">
        <v>29554</v>
      </c>
      <c r="H32" s="294">
        <v>31327</v>
      </c>
      <c r="I32" s="294">
        <v>36593</v>
      </c>
      <c r="J32" s="294">
        <v>45369</v>
      </c>
      <c r="K32" s="294">
        <v>56009</v>
      </c>
      <c r="L32" s="294">
        <v>55627</v>
      </c>
      <c r="M32" s="294">
        <v>52471</v>
      </c>
      <c r="N32" s="294">
        <v>49886</v>
      </c>
      <c r="O32" s="294">
        <v>44127</v>
      </c>
      <c r="P32" s="294">
        <v>36147</v>
      </c>
      <c r="Q32" s="294">
        <v>33468</v>
      </c>
      <c r="R32" s="294">
        <v>27400</v>
      </c>
      <c r="S32" s="294">
        <v>21493</v>
      </c>
      <c r="T32" s="295">
        <v>20739</v>
      </c>
      <c r="U32" s="305">
        <v>11931</v>
      </c>
      <c r="V32" s="296">
        <v>4530</v>
      </c>
      <c r="W32" s="294">
        <v>672</v>
      </c>
      <c r="X32" s="294">
        <v>107</v>
      </c>
    </row>
    <row r="33" spans="1:24" ht="12.75">
      <c r="A33" s="356"/>
      <c r="B33" s="193" t="s">
        <v>62</v>
      </c>
      <c r="C33" s="294">
        <v>502175</v>
      </c>
      <c r="D33" s="294">
        <v>18503</v>
      </c>
      <c r="E33" s="294">
        <v>20969</v>
      </c>
      <c r="F33" s="294">
        <v>19627</v>
      </c>
      <c r="G33" s="294">
        <v>18956</v>
      </c>
      <c r="H33" s="294">
        <v>21013</v>
      </c>
      <c r="I33" s="294">
        <v>25801</v>
      </c>
      <c r="J33" s="294">
        <v>33090</v>
      </c>
      <c r="K33" s="294">
        <v>42562</v>
      </c>
      <c r="L33" s="294">
        <v>42063</v>
      </c>
      <c r="M33" s="294">
        <v>40381</v>
      </c>
      <c r="N33" s="294">
        <v>40830</v>
      </c>
      <c r="O33" s="294">
        <v>39606</v>
      </c>
      <c r="P33" s="294">
        <v>34791</v>
      </c>
      <c r="Q33" s="294">
        <v>31483</v>
      </c>
      <c r="R33" s="294">
        <v>22897</v>
      </c>
      <c r="S33" s="294">
        <v>18523</v>
      </c>
      <c r="T33" s="295">
        <v>17773</v>
      </c>
      <c r="U33" s="305">
        <v>9378</v>
      </c>
      <c r="V33" s="296">
        <v>3233</v>
      </c>
      <c r="W33" s="294">
        <v>605</v>
      </c>
      <c r="X33" s="294">
        <v>91</v>
      </c>
    </row>
    <row r="34" spans="1:24" ht="12.75">
      <c r="A34" s="356"/>
      <c r="B34" s="193" t="s">
        <v>63</v>
      </c>
      <c r="C34" s="294">
        <v>549678</v>
      </c>
      <c r="D34" s="294">
        <v>28314</v>
      </c>
      <c r="E34" s="294">
        <v>31373</v>
      </c>
      <c r="F34" s="294">
        <v>28632</v>
      </c>
      <c r="G34" s="294">
        <v>26405</v>
      </c>
      <c r="H34" s="294">
        <v>29143</v>
      </c>
      <c r="I34" s="294">
        <v>35914</v>
      </c>
      <c r="J34" s="294">
        <v>46003</v>
      </c>
      <c r="K34" s="294">
        <v>53404</v>
      </c>
      <c r="L34" s="294">
        <v>51655</v>
      </c>
      <c r="M34" s="294">
        <v>45288</v>
      </c>
      <c r="N34" s="294">
        <v>39366</v>
      </c>
      <c r="O34" s="294">
        <v>32768</v>
      </c>
      <c r="P34" s="294">
        <v>27963</v>
      </c>
      <c r="Q34" s="294">
        <v>24699</v>
      </c>
      <c r="R34" s="294">
        <v>18706</v>
      </c>
      <c r="S34" s="294">
        <v>12909</v>
      </c>
      <c r="T34" s="295">
        <v>9880</v>
      </c>
      <c r="U34" s="305">
        <v>4994</v>
      </c>
      <c r="V34" s="296">
        <v>1887</v>
      </c>
      <c r="W34" s="294">
        <v>335</v>
      </c>
      <c r="X34" s="294">
        <v>40</v>
      </c>
    </row>
    <row r="35" spans="1:24" ht="12.75">
      <c r="A35" s="356"/>
      <c r="B35" s="193" t="s">
        <v>64</v>
      </c>
      <c r="C35" s="294">
        <v>1043203</v>
      </c>
      <c r="D35" s="294">
        <v>43883</v>
      </c>
      <c r="E35" s="294">
        <v>54245</v>
      </c>
      <c r="F35" s="294">
        <v>55688</v>
      </c>
      <c r="G35" s="294">
        <v>53017</v>
      </c>
      <c r="H35" s="294">
        <v>59038</v>
      </c>
      <c r="I35" s="294">
        <v>67143</v>
      </c>
      <c r="J35" s="294">
        <v>79854</v>
      </c>
      <c r="K35" s="294">
        <v>94591</v>
      </c>
      <c r="L35" s="294">
        <v>100798</v>
      </c>
      <c r="M35" s="294">
        <v>93618</v>
      </c>
      <c r="N35" s="294">
        <v>83089</v>
      </c>
      <c r="O35" s="294">
        <v>65523</v>
      </c>
      <c r="P35" s="294">
        <v>54030</v>
      </c>
      <c r="Q35" s="294">
        <v>46027</v>
      </c>
      <c r="R35" s="294">
        <v>37036</v>
      </c>
      <c r="S35" s="294">
        <v>25386</v>
      </c>
      <c r="T35" s="295">
        <v>18664</v>
      </c>
      <c r="U35" s="305">
        <v>8148</v>
      </c>
      <c r="V35" s="296">
        <v>2644</v>
      </c>
      <c r="W35" s="294">
        <v>611</v>
      </c>
      <c r="X35" s="294">
        <v>170</v>
      </c>
    </row>
    <row r="36" spans="1:24" ht="12.75">
      <c r="A36" s="356"/>
      <c r="B36" s="193" t="s">
        <v>57</v>
      </c>
      <c r="C36" s="294">
        <v>284788</v>
      </c>
      <c r="D36" s="294">
        <v>13055</v>
      </c>
      <c r="E36" s="294">
        <v>14508</v>
      </c>
      <c r="F36" s="294">
        <v>13138</v>
      </c>
      <c r="G36" s="294">
        <v>12118</v>
      </c>
      <c r="H36" s="294">
        <v>13160</v>
      </c>
      <c r="I36" s="294">
        <v>15109</v>
      </c>
      <c r="J36" s="294">
        <v>20146</v>
      </c>
      <c r="K36" s="294">
        <v>25137</v>
      </c>
      <c r="L36" s="294">
        <v>24157</v>
      </c>
      <c r="M36" s="294">
        <v>23373</v>
      </c>
      <c r="N36" s="294">
        <v>22121</v>
      </c>
      <c r="O36" s="294">
        <v>21216</v>
      </c>
      <c r="P36" s="294">
        <v>17610</v>
      </c>
      <c r="Q36" s="294">
        <v>15438</v>
      </c>
      <c r="R36" s="294">
        <v>11289</v>
      </c>
      <c r="S36" s="294">
        <v>8863</v>
      </c>
      <c r="T36" s="295">
        <v>8062</v>
      </c>
      <c r="U36" s="305">
        <v>4426</v>
      </c>
      <c r="V36" s="296">
        <v>1548</v>
      </c>
      <c r="W36" s="294">
        <v>279</v>
      </c>
      <c r="X36" s="294">
        <v>35</v>
      </c>
    </row>
    <row r="37" spans="1:24" ht="12.75">
      <c r="A37" s="356"/>
      <c r="B37" s="193" t="s">
        <v>65</v>
      </c>
      <c r="C37" s="294">
        <v>1219616</v>
      </c>
      <c r="D37" s="294">
        <v>48275</v>
      </c>
      <c r="E37" s="294">
        <v>53491</v>
      </c>
      <c r="F37" s="294">
        <v>52180</v>
      </c>
      <c r="G37" s="294">
        <v>51158</v>
      </c>
      <c r="H37" s="294">
        <v>57594</v>
      </c>
      <c r="I37" s="294">
        <v>65186</v>
      </c>
      <c r="J37" s="294">
        <v>78190</v>
      </c>
      <c r="K37" s="294">
        <v>93515</v>
      </c>
      <c r="L37" s="294">
        <v>95444</v>
      </c>
      <c r="M37" s="294">
        <v>97967</v>
      </c>
      <c r="N37" s="294">
        <v>98693</v>
      </c>
      <c r="O37" s="294">
        <v>91183</v>
      </c>
      <c r="P37" s="294">
        <v>76429</v>
      </c>
      <c r="Q37" s="294">
        <v>69057</v>
      </c>
      <c r="R37" s="294">
        <v>58441</v>
      </c>
      <c r="S37" s="294">
        <v>47337</v>
      </c>
      <c r="T37" s="295">
        <v>45505</v>
      </c>
      <c r="U37" s="305">
        <v>27018</v>
      </c>
      <c r="V37" s="296">
        <v>10801</v>
      </c>
      <c r="W37" s="294">
        <v>1837</v>
      </c>
      <c r="X37" s="294">
        <v>315</v>
      </c>
    </row>
    <row r="38" spans="1:24" ht="12.75">
      <c r="A38" s="356"/>
      <c r="B38" s="193" t="s">
        <v>66</v>
      </c>
      <c r="C38" s="294">
        <v>1032673</v>
      </c>
      <c r="D38" s="294">
        <v>51089</v>
      </c>
      <c r="E38" s="294">
        <v>57762</v>
      </c>
      <c r="F38" s="294">
        <v>54427</v>
      </c>
      <c r="G38" s="294">
        <v>53162</v>
      </c>
      <c r="H38" s="294">
        <v>58617</v>
      </c>
      <c r="I38" s="294">
        <v>63460</v>
      </c>
      <c r="J38" s="294">
        <v>76758</v>
      </c>
      <c r="K38" s="294">
        <v>89538</v>
      </c>
      <c r="L38" s="294">
        <v>85896</v>
      </c>
      <c r="M38" s="294">
        <v>83052</v>
      </c>
      <c r="N38" s="294">
        <v>77884</v>
      </c>
      <c r="O38" s="294">
        <v>64293</v>
      </c>
      <c r="P38" s="294">
        <v>49967</v>
      </c>
      <c r="Q38" s="294">
        <v>44145</v>
      </c>
      <c r="R38" s="294">
        <v>37866</v>
      </c>
      <c r="S38" s="294">
        <v>30321</v>
      </c>
      <c r="T38" s="295">
        <v>29714</v>
      </c>
      <c r="U38" s="305">
        <v>17465</v>
      </c>
      <c r="V38" s="296">
        <v>6136</v>
      </c>
      <c r="W38" s="294">
        <v>960</v>
      </c>
      <c r="X38" s="294">
        <v>161</v>
      </c>
    </row>
    <row r="39" spans="1:24" ht="12.75">
      <c r="A39" s="356"/>
      <c r="B39" s="193" t="s">
        <v>58</v>
      </c>
      <c r="C39" s="294">
        <v>3691745</v>
      </c>
      <c r="D39" s="294">
        <v>197054</v>
      </c>
      <c r="E39" s="294">
        <v>216624</v>
      </c>
      <c r="F39" s="294">
        <v>195043</v>
      </c>
      <c r="G39" s="294">
        <v>178372</v>
      </c>
      <c r="H39" s="294">
        <v>185122</v>
      </c>
      <c r="I39" s="294">
        <v>210456</v>
      </c>
      <c r="J39" s="294">
        <v>271812</v>
      </c>
      <c r="K39" s="294">
        <v>344746</v>
      </c>
      <c r="L39" s="294">
        <v>333839</v>
      </c>
      <c r="M39" s="294">
        <v>297218</v>
      </c>
      <c r="N39" s="294">
        <v>260913</v>
      </c>
      <c r="O39" s="294">
        <v>226590</v>
      </c>
      <c r="P39" s="294">
        <v>193585</v>
      </c>
      <c r="Q39" s="294">
        <v>179496</v>
      </c>
      <c r="R39" s="294">
        <v>141809</v>
      </c>
      <c r="S39" s="294">
        <v>102973</v>
      </c>
      <c r="T39" s="295">
        <v>88489</v>
      </c>
      <c r="U39" s="305">
        <v>47485</v>
      </c>
      <c r="V39" s="296">
        <v>16971</v>
      </c>
      <c r="W39" s="294">
        <v>2769</v>
      </c>
      <c r="X39" s="294">
        <v>379</v>
      </c>
    </row>
    <row r="40" spans="1:24" ht="12.75">
      <c r="A40" s="356"/>
      <c r="B40" s="193" t="s">
        <v>59</v>
      </c>
      <c r="C40" s="294">
        <v>2460805</v>
      </c>
      <c r="D40" s="294">
        <v>120670</v>
      </c>
      <c r="E40" s="294">
        <v>139089</v>
      </c>
      <c r="F40" s="294">
        <v>128629</v>
      </c>
      <c r="G40" s="294">
        <v>119390</v>
      </c>
      <c r="H40" s="294">
        <v>127719</v>
      </c>
      <c r="I40" s="294">
        <v>141263</v>
      </c>
      <c r="J40" s="294">
        <v>177604</v>
      </c>
      <c r="K40" s="294">
        <v>222772</v>
      </c>
      <c r="L40" s="294">
        <v>216123</v>
      </c>
      <c r="M40" s="294">
        <v>201038</v>
      </c>
      <c r="N40" s="294">
        <v>180463</v>
      </c>
      <c r="O40" s="294">
        <v>155561</v>
      </c>
      <c r="P40" s="294">
        <v>130885</v>
      </c>
      <c r="Q40" s="294">
        <v>123909</v>
      </c>
      <c r="R40" s="294">
        <v>103609</v>
      </c>
      <c r="S40" s="294">
        <v>74401</v>
      </c>
      <c r="T40" s="295">
        <v>57639</v>
      </c>
      <c r="U40" s="305">
        <v>28861</v>
      </c>
      <c r="V40" s="296">
        <v>9360</v>
      </c>
      <c r="W40" s="294">
        <v>1566</v>
      </c>
      <c r="X40" s="294">
        <v>254</v>
      </c>
    </row>
    <row r="41" spans="1:24" ht="12.75">
      <c r="A41" s="356"/>
      <c r="B41" s="193" t="s">
        <v>67</v>
      </c>
      <c r="C41" s="294">
        <v>542078</v>
      </c>
      <c r="D41" s="294">
        <v>24024</v>
      </c>
      <c r="E41" s="294">
        <v>27381</v>
      </c>
      <c r="F41" s="294">
        <v>27241</v>
      </c>
      <c r="G41" s="294">
        <v>28302</v>
      </c>
      <c r="H41" s="294">
        <v>32782</v>
      </c>
      <c r="I41" s="294">
        <v>35059</v>
      </c>
      <c r="J41" s="294">
        <v>37388</v>
      </c>
      <c r="K41" s="294">
        <v>40616</v>
      </c>
      <c r="L41" s="294">
        <v>41850</v>
      </c>
      <c r="M41" s="294">
        <v>43538</v>
      </c>
      <c r="N41" s="294">
        <v>44154</v>
      </c>
      <c r="O41" s="294">
        <v>36932</v>
      </c>
      <c r="P41" s="294">
        <v>29278</v>
      </c>
      <c r="Q41" s="294">
        <v>25709</v>
      </c>
      <c r="R41" s="294">
        <v>21774</v>
      </c>
      <c r="S41" s="294">
        <v>18115</v>
      </c>
      <c r="T41" s="295">
        <v>16190</v>
      </c>
      <c r="U41" s="305">
        <v>8409</v>
      </c>
      <c r="V41" s="296">
        <v>2777</v>
      </c>
      <c r="W41" s="294">
        <v>470</v>
      </c>
      <c r="X41" s="294">
        <v>89</v>
      </c>
    </row>
    <row r="42" spans="1:24" ht="12.75">
      <c r="A42" s="356"/>
      <c r="B42" s="193" t="s">
        <v>68</v>
      </c>
      <c r="C42" s="294">
        <v>1317054</v>
      </c>
      <c r="D42" s="294">
        <v>53617</v>
      </c>
      <c r="E42" s="294">
        <v>58708</v>
      </c>
      <c r="F42" s="294">
        <v>55631</v>
      </c>
      <c r="G42" s="294">
        <v>53247</v>
      </c>
      <c r="H42" s="294">
        <v>61244</v>
      </c>
      <c r="I42" s="294">
        <v>70634</v>
      </c>
      <c r="J42" s="294">
        <v>91697</v>
      </c>
      <c r="K42" s="294">
        <v>112613</v>
      </c>
      <c r="L42" s="294">
        <v>109203</v>
      </c>
      <c r="M42" s="294">
        <v>103752</v>
      </c>
      <c r="N42" s="294">
        <v>97824</v>
      </c>
      <c r="O42" s="294">
        <v>90754</v>
      </c>
      <c r="P42" s="294">
        <v>81097</v>
      </c>
      <c r="Q42" s="294">
        <v>79254</v>
      </c>
      <c r="R42" s="294">
        <v>65160</v>
      </c>
      <c r="S42" s="294">
        <v>51885</v>
      </c>
      <c r="T42" s="295">
        <v>45836</v>
      </c>
      <c r="U42" s="305">
        <v>24006</v>
      </c>
      <c r="V42" s="296">
        <v>8773</v>
      </c>
      <c r="W42" s="294">
        <v>1809</v>
      </c>
      <c r="X42" s="294">
        <v>310</v>
      </c>
    </row>
    <row r="43" spans="1:24" ht="12.75">
      <c r="A43" s="356"/>
      <c r="B43" s="193" t="s">
        <v>69</v>
      </c>
      <c r="C43" s="294">
        <v>3087022</v>
      </c>
      <c r="D43" s="294">
        <v>172843</v>
      </c>
      <c r="E43" s="294">
        <v>181490</v>
      </c>
      <c r="F43" s="294">
        <v>164718</v>
      </c>
      <c r="G43" s="294">
        <v>147408</v>
      </c>
      <c r="H43" s="294">
        <v>157961</v>
      </c>
      <c r="I43" s="294">
        <v>187641</v>
      </c>
      <c r="J43" s="294">
        <v>239971</v>
      </c>
      <c r="K43" s="294">
        <v>292607</v>
      </c>
      <c r="L43" s="294">
        <v>283983</v>
      </c>
      <c r="M43" s="294">
        <v>254192</v>
      </c>
      <c r="N43" s="294">
        <v>221700</v>
      </c>
      <c r="O43" s="294">
        <v>184878</v>
      </c>
      <c r="P43" s="294">
        <v>151872</v>
      </c>
      <c r="Q43" s="294">
        <v>140147</v>
      </c>
      <c r="R43" s="294">
        <v>111830</v>
      </c>
      <c r="S43" s="294">
        <v>78423</v>
      </c>
      <c r="T43" s="295">
        <v>65628</v>
      </c>
      <c r="U43" s="305">
        <v>34765</v>
      </c>
      <c r="V43" s="296">
        <v>12384</v>
      </c>
      <c r="W43" s="294">
        <v>2256</v>
      </c>
      <c r="X43" s="294">
        <v>325</v>
      </c>
    </row>
    <row r="44" spans="1:24" ht="12.75">
      <c r="A44" s="356"/>
      <c r="B44" s="193" t="s">
        <v>70</v>
      </c>
      <c r="C44" s="294">
        <v>735434</v>
      </c>
      <c r="D44" s="294">
        <v>43290</v>
      </c>
      <c r="E44" s="294">
        <v>47400</v>
      </c>
      <c r="F44" s="294">
        <v>43555</v>
      </c>
      <c r="G44" s="294">
        <v>40068</v>
      </c>
      <c r="H44" s="294">
        <v>42193</v>
      </c>
      <c r="I44" s="294">
        <v>45595</v>
      </c>
      <c r="J44" s="294">
        <v>58410</v>
      </c>
      <c r="K44" s="294">
        <v>69897</v>
      </c>
      <c r="L44" s="294">
        <v>65220</v>
      </c>
      <c r="M44" s="294">
        <v>59585</v>
      </c>
      <c r="N44" s="294">
        <v>50540</v>
      </c>
      <c r="O44" s="294">
        <v>41260</v>
      </c>
      <c r="P44" s="294">
        <v>32537</v>
      </c>
      <c r="Q44" s="294">
        <v>29517</v>
      </c>
      <c r="R44" s="294">
        <v>23176</v>
      </c>
      <c r="S44" s="294">
        <v>18340</v>
      </c>
      <c r="T44" s="295">
        <v>14566</v>
      </c>
      <c r="U44" s="305">
        <v>7557</v>
      </c>
      <c r="V44" s="296">
        <v>2341</v>
      </c>
      <c r="W44" s="294">
        <v>348</v>
      </c>
      <c r="X44" s="294">
        <v>39</v>
      </c>
    </row>
    <row r="45" spans="1:24" ht="12.75">
      <c r="A45" s="356"/>
      <c r="B45" s="193" t="s">
        <v>71</v>
      </c>
      <c r="C45" s="294">
        <v>317885</v>
      </c>
      <c r="D45" s="294">
        <v>16863</v>
      </c>
      <c r="E45" s="294">
        <v>17798</v>
      </c>
      <c r="F45" s="294">
        <v>16893</v>
      </c>
      <c r="G45" s="294">
        <v>15694</v>
      </c>
      <c r="H45" s="294">
        <v>15675</v>
      </c>
      <c r="I45" s="294">
        <v>17131</v>
      </c>
      <c r="J45" s="294">
        <v>21749</v>
      </c>
      <c r="K45" s="294">
        <v>27644</v>
      </c>
      <c r="L45" s="294">
        <v>27620</v>
      </c>
      <c r="M45" s="294">
        <v>25980</v>
      </c>
      <c r="N45" s="294">
        <v>23763</v>
      </c>
      <c r="O45" s="294">
        <v>20648</v>
      </c>
      <c r="P45" s="294">
        <v>17401</v>
      </c>
      <c r="Q45" s="294">
        <v>16069</v>
      </c>
      <c r="R45" s="294">
        <v>12745</v>
      </c>
      <c r="S45" s="294">
        <v>9357</v>
      </c>
      <c r="T45" s="295">
        <v>8205</v>
      </c>
      <c r="U45" s="305">
        <v>4605</v>
      </c>
      <c r="V45" s="296">
        <v>1734</v>
      </c>
      <c r="W45" s="294">
        <v>278</v>
      </c>
      <c r="X45" s="294">
        <v>33</v>
      </c>
    </row>
    <row r="46" spans="1:24" ht="12.75">
      <c r="A46" s="356"/>
      <c r="B46" s="193" t="s">
        <v>72</v>
      </c>
      <c r="C46" s="294">
        <v>1065925</v>
      </c>
      <c r="D46" s="294">
        <v>52428</v>
      </c>
      <c r="E46" s="294">
        <v>54688</v>
      </c>
      <c r="F46" s="294">
        <v>50641</v>
      </c>
      <c r="G46" s="294">
        <v>45981</v>
      </c>
      <c r="H46" s="294">
        <v>46179</v>
      </c>
      <c r="I46" s="294">
        <v>54768</v>
      </c>
      <c r="J46" s="294">
        <v>71117</v>
      </c>
      <c r="K46" s="294">
        <v>91352</v>
      </c>
      <c r="L46" s="294">
        <v>92102</v>
      </c>
      <c r="M46" s="294">
        <v>87441</v>
      </c>
      <c r="N46" s="294">
        <v>83117</v>
      </c>
      <c r="O46" s="294">
        <v>75955</v>
      </c>
      <c r="P46" s="294">
        <v>64699</v>
      </c>
      <c r="Q46" s="294">
        <v>60666</v>
      </c>
      <c r="R46" s="294">
        <v>46706</v>
      </c>
      <c r="S46" s="294">
        <v>35250</v>
      </c>
      <c r="T46" s="295">
        <v>31083</v>
      </c>
      <c r="U46" s="305">
        <v>15940</v>
      </c>
      <c r="V46" s="296">
        <v>4959</v>
      </c>
      <c r="W46" s="294">
        <v>758</v>
      </c>
      <c r="X46" s="294">
        <v>95</v>
      </c>
    </row>
    <row r="47" spans="1:24" ht="12.75">
      <c r="A47" s="356"/>
      <c r="B47" s="193" t="s">
        <v>73</v>
      </c>
      <c r="C47" s="294">
        <v>156733</v>
      </c>
      <c r="D47" s="294">
        <v>7864</v>
      </c>
      <c r="E47" s="294">
        <v>8487</v>
      </c>
      <c r="F47" s="294">
        <v>7787</v>
      </c>
      <c r="G47" s="294">
        <v>7207</v>
      </c>
      <c r="H47" s="294">
        <v>7487</v>
      </c>
      <c r="I47" s="294">
        <v>8355</v>
      </c>
      <c r="J47" s="294">
        <v>10734</v>
      </c>
      <c r="K47" s="294">
        <v>13807</v>
      </c>
      <c r="L47" s="294">
        <v>13532</v>
      </c>
      <c r="M47" s="294">
        <v>12435</v>
      </c>
      <c r="N47" s="294">
        <v>11922</v>
      </c>
      <c r="O47" s="294">
        <v>10669</v>
      </c>
      <c r="P47" s="294">
        <v>8811</v>
      </c>
      <c r="Q47" s="294">
        <v>7941</v>
      </c>
      <c r="R47" s="294">
        <v>6564</v>
      </c>
      <c r="S47" s="294">
        <v>4762</v>
      </c>
      <c r="T47" s="295">
        <v>4631</v>
      </c>
      <c r="U47" s="305">
        <v>2559</v>
      </c>
      <c r="V47" s="296">
        <v>982</v>
      </c>
      <c r="W47" s="294">
        <v>171</v>
      </c>
      <c r="X47" s="294">
        <v>26</v>
      </c>
    </row>
    <row r="48" spans="1:24" ht="12.75">
      <c r="A48" s="356"/>
      <c r="B48" s="193" t="s">
        <v>74</v>
      </c>
      <c r="C48" s="294">
        <v>42757</v>
      </c>
      <c r="D48" s="294">
        <v>2982</v>
      </c>
      <c r="E48" s="294">
        <v>3177</v>
      </c>
      <c r="F48" s="294">
        <v>2831</v>
      </c>
      <c r="G48" s="294">
        <v>2568</v>
      </c>
      <c r="H48" s="294">
        <v>2784</v>
      </c>
      <c r="I48" s="294">
        <v>3111</v>
      </c>
      <c r="J48" s="294">
        <v>3352</v>
      </c>
      <c r="K48" s="294">
        <v>3630</v>
      </c>
      <c r="L48" s="294">
        <v>3413</v>
      </c>
      <c r="M48" s="294">
        <v>3202</v>
      </c>
      <c r="N48" s="294">
        <v>3088</v>
      </c>
      <c r="O48" s="294">
        <v>2663</v>
      </c>
      <c r="P48" s="294">
        <v>1938</v>
      </c>
      <c r="Q48" s="294">
        <v>1395</v>
      </c>
      <c r="R48" s="294">
        <v>1035</v>
      </c>
      <c r="S48" s="294">
        <v>786</v>
      </c>
      <c r="T48" s="295">
        <v>498</v>
      </c>
      <c r="U48" s="305">
        <v>218</v>
      </c>
      <c r="V48" s="296">
        <v>72</v>
      </c>
      <c r="W48" s="294">
        <v>12</v>
      </c>
      <c r="X48" s="294">
        <v>2</v>
      </c>
    </row>
    <row r="49" spans="1:24" ht="13.5" thickBot="1">
      <c r="A49" s="359"/>
      <c r="B49" s="289" t="s">
        <v>75</v>
      </c>
      <c r="C49" s="294">
        <v>43593</v>
      </c>
      <c r="D49" s="294">
        <v>3734</v>
      </c>
      <c r="E49" s="294">
        <v>3409</v>
      </c>
      <c r="F49" s="294">
        <v>3010</v>
      </c>
      <c r="G49" s="294">
        <v>2890</v>
      </c>
      <c r="H49" s="294">
        <v>3086</v>
      </c>
      <c r="I49" s="294">
        <v>3072</v>
      </c>
      <c r="J49" s="294">
        <v>3423</v>
      </c>
      <c r="K49" s="294">
        <v>3449</v>
      </c>
      <c r="L49" s="294">
        <v>3157</v>
      </c>
      <c r="M49" s="294">
        <v>3151</v>
      </c>
      <c r="N49" s="294">
        <v>3095</v>
      </c>
      <c r="O49" s="294">
        <v>2742</v>
      </c>
      <c r="P49" s="294">
        <v>1853</v>
      </c>
      <c r="Q49" s="294">
        <v>1211</v>
      </c>
      <c r="R49" s="294">
        <v>911</v>
      </c>
      <c r="S49" s="294">
        <v>685</v>
      </c>
      <c r="T49" s="295">
        <v>424</v>
      </c>
      <c r="U49" s="305">
        <v>211</v>
      </c>
      <c r="V49" s="296">
        <v>64</v>
      </c>
      <c r="W49" s="294">
        <v>13</v>
      </c>
      <c r="X49" s="294">
        <v>3</v>
      </c>
    </row>
    <row r="50" spans="1:24" ht="15.75" thickBot="1">
      <c r="A50" s="192" t="s">
        <v>55</v>
      </c>
      <c r="B50" s="292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86"/>
      <c r="U50" s="306"/>
      <c r="V50" s="287"/>
      <c r="W50" s="278"/>
      <c r="X50" s="278"/>
    </row>
    <row r="51" spans="1:24" ht="13.5" thickBot="1">
      <c r="A51" s="355"/>
      <c r="B51" s="293" t="s">
        <v>56</v>
      </c>
      <c r="C51" s="294">
        <v>23733999</v>
      </c>
      <c r="D51" s="294">
        <v>1083014</v>
      </c>
      <c r="E51" s="294">
        <v>1206221</v>
      </c>
      <c r="F51" s="294">
        <v>1123361</v>
      </c>
      <c r="G51" s="294">
        <v>1046339</v>
      </c>
      <c r="H51" s="294">
        <v>1155245</v>
      </c>
      <c r="I51" s="294">
        <v>1345328</v>
      </c>
      <c r="J51" s="294">
        <v>1649802</v>
      </c>
      <c r="K51" s="294">
        <v>1952052</v>
      </c>
      <c r="L51" s="294">
        <v>1915711</v>
      </c>
      <c r="M51" s="294">
        <v>1836649</v>
      </c>
      <c r="N51" s="294">
        <v>1715876</v>
      </c>
      <c r="O51" s="294">
        <v>1515959</v>
      </c>
      <c r="P51" s="294">
        <v>1290729</v>
      </c>
      <c r="Q51" s="294">
        <v>1238651</v>
      </c>
      <c r="R51" s="294">
        <v>1046942</v>
      </c>
      <c r="S51" s="294">
        <v>879104</v>
      </c>
      <c r="T51" s="295">
        <v>853957</v>
      </c>
      <c r="U51" s="305">
        <v>555595</v>
      </c>
      <c r="V51" s="296">
        <v>251512</v>
      </c>
      <c r="W51" s="294">
        <v>60440</v>
      </c>
      <c r="X51" s="294">
        <v>11512</v>
      </c>
    </row>
    <row r="52" spans="1:24" ht="12.75">
      <c r="A52" s="356"/>
      <c r="B52" s="288" t="s">
        <v>53</v>
      </c>
      <c r="C52" s="294">
        <v>4254511</v>
      </c>
      <c r="D52" s="294">
        <v>206466</v>
      </c>
      <c r="E52" s="294">
        <v>237822</v>
      </c>
      <c r="F52" s="294">
        <v>221217</v>
      </c>
      <c r="G52" s="294">
        <v>209863</v>
      </c>
      <c r="H52" s="294">
        <v>234688</v>
      </c>
      <c r="I52" s="294">
        <v>257797</v>
      </c>
      <c r="J52" s="294">
        <v>304817</v>
      </c>
      <c r="K52" s="294">
        <v>346445</v>
      </c>
      <c r="L52" s="294">
        <v>339499</v>
      </c>
      <c r="M52" s="294">
        <v>335063</v>
      </c>
      <c r="N52" s="294">
        <v>308195</v>
      </c>
      <c r="O52" s="294">
        <v>263713</v>
      </c>
      <c r="P52" s="294">
        <v>215180</v>
      </c>
      <c r="Q52" s="294">
        <v>205681</v>
      </c>
      <c r="R52" s="294">
        <v>174409</v>
      </c>
      <c r="S52" s="294">
        <v>146734</v>
      </c>
      <c r="T52" s="295">
        <v>130989</v>
      </c>
      <c r="U52" s="305">
        <v>76879</v>
      </c>
      <c r="V52" s="296">
        <v>30696</v>
      </c>
      <c r="W52" s="294">
        <v>6766</v>
      </c>
      <c r="X52" s="294">
        <v>1592</v>
      </c>
    </row>
    <row r="53" spans="1:24" ht="12.75">
      <c r="A53" s="356"/>
      <c r="B53" s="193" t="s">
        <v>61</v>
      </c>
      <c r="C53" s="294">
        <v>665160</v>
      </c>
      <c r="D53" s="294">
        <v>29284</v>
      </c>
      <c r="E53" s="294">
        <v>31366</v>
      </c>
      <c r="F53" s="294">
        <v>29402</v>
      </c>
      <c r="G53" s="294">
        <v>27587</v>
      </c>
      <c r="H53" s="294">
        <v>30295</v>
      </c>
      <c r="I53" s="294">
        <v>35298</v>
      </c>
      <c r="J53" s="294">
        <v>42425</v>
      </c>
      <c r="K53" s="294">
        <v>51719</v>
      </c>
      <c r="L53" s="294">
        <v>51409</v>
      </c>
      <c r="M53" s="294">
        <v>50094</v>
      </c>
      <c r="N53" s="294">
        <v>48338</v>
      </c>
      <c r="O53" s="294">
        <v>43628</v>
      </c>
      <c r="P53" s="294">
        <v>37358</v>
      </c>
      <c r="Q53" s="294">
        <v>36188</v>
      </c>
      <c r="R53" s="294">
        <v>31101</v>
      </c>
      <c r="S53" s="294">
        <v>27377</v>
      </c>
      <c r="T53" s="295">
        <v>29428</v>
      </c>
      <c r="U53" s="305">
        <v>20127</v>
      </c>
      <c r="V53" s="296">
        <v>9948</v>
      </c>
      <c r="W53" s="294">
        <v>2378</v>
      </c>
      <c r="X53" s="294">
        <v>410</v>
      </c>
    </row>
    <row r="54" spans="1:24" ht="12.75">
      <c r="A54" s="356"/>
      <c r="B54" s="193" t="s">
        <v>62</v>
      </c>
      <c r="C54" s="294">
        <v>549054</v>
      </c>
      <c r="D54" s="294">
        <v>17531</v>
      </c>
      <c r="E54" s="294">
        <v>20000</v>
      </c>
      <c r="F54" s="294">
        <v>18651</v>
      </c>
      <c r="G54" s="294">
        <v>17885</v>
      </c>
      <c r="H54" s="294">
        <v>20420</v>
      </c>
      <c r="I54" s="294">
        <v>25062</v>
      </c>
      <c r="J54" s="294">
        <v>32855</v>
      </c>
      <c r="K54" s="294">
        <v>41572</v>
      </c>
      <c r="L54" s="294">
        <v>42099</v>
      </c>
      <c r="M54" s="294">
        <v>40978</v>
      </c>
      <c r="N54" s="294">
        <v>42669</v>
      </c>
      <c r="O54" s="294">
        <v>42926</v>
      </c>
      <c r="P54" s="294">
        <v>37577</v>
      </c>
      <c r="Q54" s="294">
        <v>36273</v>
      </c>
      <c r="R54" s="294">
        <v>27631</v>
      </c>
      <c r="S54" s="294">
        <v>25822</v>
      </c>
      <c r="T54" s="295">
        <v>28246</v>
      </c>
      <c r="U54" s="305">
        <v>19411</v>
      </c>
      <c r="V54" s="296">
        <v>8983</v>
      </c>
      <c r="W54" s="294">
        <v>2083</v>
      </c>
      <c r="X54" s="294">
        <v>380</v>
      </c>
    </row>
    <row r="55" spans="1:24" ht="12.75">
      <c r="A55" s="356"/>
      <c r="B55" s="193" t="s">
        <v>63</v>
      </c>
      <c r="C55" s="294">
        <v>554801</v>
      </c>
      <c r="D55" s="294">
        <v>26816</v>
      </c>
      <c r="E55" s="294">
        <v>29449</v>
      </c>
      <c r="F55" s="294">
        <v>27264</v>
      </c>
      <c r="G55" s="294">
        <v>25076</v>
      </c>
      <c r="H55" s="294">
        <v>29133</v>
      </c>
      <c r="I55" s="294">
        <v>37148</v>
      </c>
      <c r="J55" s="294">
        <v>45267</v>
      </c>
      <c r="K55" s="294">
        <v>49631</v>
      </c>
      <c r="L55" s="294">
        <v>47640</v>
      </c>
      <c r="M55" s="294">
        <v>42959</v>
      </c>
      <c r="N55" s="294">
        <v>39088</v>
      </c>
      <c r="O55" s="294">
        <v>33661</v>
      </c>
      <c r="P55" s="294">
        <v>28527</v>
      </c>
      <c r="Q55" s="294">
        <v>26104</v>
      </c>
      <c r="R55" s="294">
        <v>20708</v>
      </c>
      <c r="S55" s="294">
        <v>16338</v>
      </c>
      <c r="T55" s="295">
        <v>14641</v>
      </c>
      <c r="U55" s="305">
        <v>9659</v>
      </c>
      <c r="V55" s="296">
        <v>4431</v>
      </c>
      <c r="W55" s="294">
        <v>1099</v>
      </c>
      <c r="X55" s="294">
        <v>162</v>
      </c>
    </row>
    <row r="56" spans="1:24" ht="12.75">
      <c r="A56" s="356"/>
      <c r="B56" s="193" t="s">
        <v>64</v>
      </c>
      <c r="C56" s="294">
        <v>1057103</v>
      </c>
      <c r="D56" s="294">
        <v>41543</v>
      </c>
      <c r="E56" s="294">
        <v>51502</v>
      </c>
      <c r="F56" s="294">
        <v>52539</v>
      </c>
      <c r="G56" s="294">
        <v>50698</v>
      </c>
      <c r="H56" s="294">
        <v>57729</v>
      </c>
      <c r="I56" s="294">
        <v>68665</v>
      </c>
      <c r="J56" s="294">
        <v>80854</v>
      </c>
      <c r="K56" s="294">
        <v>91056</v>
      </c>
      <c r="L56" s="294">
        <v>95860</v>
      </c>
      <c r="M56" s="294">
        <v>90840</v>
      </c>
      <c r="N56" s="294">
        <v>81933</v>
      </c>
      <c r="O56" s="294">
        <v>65609</v>
      </c>
      <c r="P56" s="294">
        <v>55843</v>
      </c>
      <c r="Q56" s="294">
        <v>49263</v>
      </c>
      <c r="R56" s="294">
        <v>40855</v>
      </c>
      <c r="S56" s="294">
        <v>31937</v>
      </c>
      <c r="T56" s="295">
        <v>27420</v>
      </c>
      <c r="U56" s="305">
        <v>14873</v>
      </c>
      <c r="V56" s="296">
        <v>5963</v>
      </c>
      <c r="W56" s="294">
        <v>1662</v>
      </c>
      <c r="X56" s="294">
        <v>459</v>
      </c>
    </row>
    <row r="57" spans="1:24" ht="12.75">
      <c r="A57" s="356"/>
      <c r="B57" s="193" t="s">
        <v>57</v>
      </c>
      <c r="C57" s="294">
        <v>300391</v>
      </c>
      <c r="D57" s="294">
        <v>12168</v>
      </c>
      <c r="E57" s="294">
        <v>13854</v>
      </c>
      <c r="F57" s="294">
        <v>12826</v>
      </c>
      <c r="G57" s="294">
        <v>11287</v>
      </c>
      <c r="H57" s="294">
        <v>12321</v>
      </c>
      <c r="I57" s="294">
        <v>14985</v>
      </c>
      <c r="J57" s="294">
        <v>19796</v>
      </c>
      <c r="K57" s="294">
        <v>24717</v>
      </c>
      <c r="L57" s="294">
        <v>23843</v>
      </c>
      <c r="M57" s="294">
        <v>23046</v>
      </c>
      <c r="N57" s="294">
        <v>22455</v>
      </c>
      <c r="O57" s="294">
        <v>21680</v>
      </c>
      <c r="P57" s="294">
        <v>18739</v>
      </c>
      <c r="Q57" s="294">
        <v>17051</v>
      </c>
      <c r="R57" s="294">
        <v>13209</v>
      </c>
      <c r="S57" s="294">
        <v>11701</v>
      </c>
      <c r="T57" s="295">
        <v>12493</v>
      </c>
      <c r="U57" s="305">
        <v>8738</v>
      </c>
      <c r="V57" s="296">
        <v>4180</v>
      </c>
      <c r="W57" s="294">
        <v>1092</v>
      </c>
      <c r="X57" s="294">
        <v>210</v>
      </c>
    </row>
    <row r="58" spans="1:24" ht="12.75">
      <c r="A58" s="356"/>
      <c r="B58" s="193" t="s">
        <v>65</v>
      </c>
      <c r="C58" s="294">
        <v>1252436</v>
      </c>
      <c r="D58" s="294">
        <v>44965</v>
      </c>
      <c r="E58" s="294">
        <v>50629</v>
      </c>
      <c r="F58" s="294">
        <v>49601</v>
      </c>
      <c r="G58" s="294">
        <v>48879</v>
      </c>
      <c r="H58" s="294">
        <v>54480</v>
      </c>
      <c r="I58" s="294">
        <v>61732</v>
      </c>
      <c r="J58" s="294">
        <v>73830</v>
      </c>
      <c r="K58" s="294">
        <v>89132</v>
      </c>
      <c r="L58" s="294">
        <v>91547</v>
      </c>
      <c r="M58" s="294">
        <v>95536</v>
      </c>
      <c r="N58" s="294">
        <v>96100</v>
      </c>
      <c r="O58" s="294">
        <v>87064</v>
      </c>
      <c r="P58" s="294">
        <v>73034</v>
      </c>
      <c r="Q58" s="294">
        <v>71056</v>
      </c>
      <c r="R58" s="294">
        <v>64707</v>
      </c>
      <c r="S58" s="294">
        <v>59579</v>
      </c>
      <c r="T58" s="295">
        <v>64215</v>
      </c>
      <c r="U58" s="305">
        <v>46152</v>
      </c>
      <c r="V58" s="296">
        <v>23244</v>
      </c>
      <c r="W58" s="294">
        <v>5745</v>
      </c>
      <c r="X58" s="294">
        <v>1209</v>
      </c>
    </row>
    <row r="59" spans="1:24" ht="12.75">
      <c r="A59" s="356"/>
      <c r="B59" s="193" t="s">
        <v>66</v>
      </c>
      <c r="C59" s="294">
        <v>1026518</v>
      </c>
      <c r="D59" s="294">
        <v>48321</v>
      </c>
      <c r="E59" s="294">
        <v>54532</v>
      </c>
      <c r="F59" s="294">
        <v>51319</v>
      </c>
      <c r="G59" s="294">
        <v>50461</v>
      </c>
      <c r="H59" s="294">
        <v>55662</v>
      </c>
      <c r="I59" s="294">
        <v>61077</v>
      </c>
      <c r="J59" s="294">
        <v>71086</v>
      </c>
      <c r="K59" s="294">
        <v>81311</v>
      </c>
      <c r="L59" s="294">
        <v>79674</v>
      </c>
      <c r="M59" s="294">
        <v>78551</v>
      </c>
      <c r="N59" s="294">
        <v>73612</v>
      </c>
      <c r="O59" s="294">
        <v>61173</v>
      </c>
      <c r="P59" s="294">
        <v>48969</v>
      </c>
      <c r="Q59" s="294">
        <v>46385</v>
      </c>
      <c r="R59" s="294">
        <v>43212</v>
      </c>
      <c r="S59" s="294">
        <v>38799</v>
      </c>
      <c r="T59" s="295">
        <v>39841</v>
      </c>
      <c r="U59" s="305">
        <v>27283</v>
      </c>
      <c r="V59" s="296">
        <v>12041</v>
      </c>
      <c r="W59" s="294">
        <v>2711</v>
      </c>
      <c r="X59" s="294">
        <v>498</v>
      </c>
    </row>
    <row r="60" spans="1:24" ht="12.75">
      <c r="A60" s="356"/>
      <c r="B60" s="193" t="s">
        <v>58</v>
      </c>
      <c r="C60" s="294">
        <v>3816361</v>
      </c>
      <c r="D60" s="294">
        <v>185453</v>
      </c>
      <c r="E60" s="294">
        <v>203631</v>
      </c>
      <c r="F60" s="294">
        <v>184911</v>
      </c>
      <c r="G60" s="294">
        <v>165651</v>
      </c>
      <c r="H60" s="294">
        <v>177674</v>
      </c>
      <c r="I60" s="294">
        <v>213789</v>
      </c>
      <c r="J60" s="294">
        <v>269694</v>
      </c>
      <c r="K60" s="294">
        <v>324997</v>
      </c>
      <c r="L60" s="294">
        <v>312522</v>
      </c>
      <c r="M60" s="294">
        <v>285965</v>
      </c>
      <c r="N60" s="294">
        <v>263357</v>
      </c>
      <c r="O60" s="294">
        <v>238244</v>
      </c>
      <c r="P60" s="294">
        <v>209227</v>
      </c>
      <c r="Q60" s="294">
        <v>201102</v>
      </c>
      <c r="R60" s="294">
        <v>165957</v>
      </c>
      <c r="S60" s="294">
        <v>134753</v>
      </c>
      <c r="T60" s="295">
        <v>134824</v>
      </c>
      <c r="U60" s="305">
        <v>90284</v>
      </c>
      <c r="V60" s="296">
        <v>42444</v>
      </c>
      <c r="W60" s="294">
        <v>10145</v>
      </c>
      <c r="X60" s="294">
        <v>1737</v>
      </c>
    </row>
    <row r="61" spans="1:24" ht="12.75">
      <c r="A61" s="356"/>
      <c r="B61" s="193" t="s">
        <v>59</v>
      </c>
      <c r="C61" s="294">
        <v>2519884</v>
      </c>
      <c r="D61" s="294">
        <v>113352</v>
      </c>
      <c r="E61" s="294">
        <v>131867</v>
      </c>
      <c r="F61" s="294">
        <v>121614</v>
      </c>
      <c r="G61" s="294">
        <v>112510</v>
      </c>
      <c r="H61" s="294">
        <v>122149</v>
      </c>
      <c r="I61" s="294">
        <v>139286</v>
      </c>
      <c r="J61" s="294">
        <v>172569</v>
      </c>
      <c r="K61" s="294">
        <v>209007</v>
      </c>
      <c r="L61" s="294">
        <v>203062</v>
      </c>
      <c r="M61" s="294">
        <v>194663</v>
      </c>
      <c r="N61" s="294">
        <v>181392</v>
      </c>
      <c r="O61" s="294">
        <v>161691</v>
      </c>
      <c r="P61" s="294">
        <v>141482</v>
      </c>
      <c r="Q61" s="294">
        <v>137794</v>
      </c>
      <c r="R61" s="294">
        <v>118870</v>
      </c>
      <c r="S61" s="294">
        <v>93166</v>
      </c>
      <c r="T61" s="295">
        <v>84141</v>
      </c>
      <c r="U61" s="305">
        <v>53071</v>
      </c>
      <c r="V61" s="296">
        <v>22400</v>
      </c>
      <c r="W61" s="294">
        <v>4892</v>
      </c>
      <c r="X61" s="294">
        <v>906</v>
      </c>
    </row>
    <row r="62" spans="1:24" ht="12.75">
      <c r="A62" s="356"/>
      <c r="B62" s="193" t="s">
        <v>67</v>
      </c>
      <c r="C62" s="294">
        <v>550919</v>
      </c>
      <c r="D62" s="294">
        <v>22744</v>
      </c>
      <c r="E62" s="294">
        <v>25902</v>
      </c>
      <c r="F62" s="294">
        <v>26123</v>
      </c>
      <c r="G62" s="294">
        <v>26766</v>
      </c>
      <c r="H62" s="294">
        <v>31071</v>
      </c>
      <c r="I62" s="294">
        <v>32578</v>
      </c>
      <c r="J62" s="294">
        <v>35453</v>
      </c>
      <c r="K62" s="294">
        <v>39101</v>
      </c>
      <c r="L62" s="294">
        <v>40334</v>
      </c>
      <c r="M62" s="294">
        <v>42766</v>
      </c>
      <c r="N62" s="294">
        <v>41953</v>
      </c>
      <c r="O62" s="294">
        <v>34771</v>
      </c>
      <c r="P62" s="294">
        <v>27984</v>
      </c>
      <c r="Q62" s="294">
        <v>27273</v>
      </c>
      <c r="R62" s="294">
        <v>25439</v>
      </c>
      <c r="S62" s="294">
        <v>23857</v>
      </c>
      <c r="T62" s="295">
        <v>23910</v>
      </c>
      <c r="U62" s="305">
        <v>14923</v>
      </c>
      <c r="V62" s="296">
        <v>6234</v>
      </c>
      <c r="W62" s="294">
        <v>1455</v>
      </c>
      <c r="X62" s="294">
        <v>282</v>
      </c>
    </row>
    <row r="63" spans="1:24" ht="12.75">
      <c r="A63" s="356"/>
      <c r="B63" s="193" t="s">
        <v>68</v>
      </c>
      <c r="C63" s="294">
        <v>1415293</v>
      </c>
      <c r="D63" s="294">
        <v>49885</v>
      </c>
      <c r="E63" s="294">
        <v>55643</v>
      </c>
      <c r="F63" s="294">
        <v>52537</v>
      </c>
      <c r="G63" s="294">
        <v>50313</v>
      </c>
      <c r="H63" s="294">
        <v>58611</v>
      </c>
      <c r="I63" s="294">
        <v>69542</v>
      </c>
      <c r="J63" s="294">
        <v>90233</v>
      </c>
      <c r="K63" s="294">
        <v>112210</v>
      </c>
      <c r="L63" s="294">
        <v>108821</v>
      </c>
      <c r="M63" s="294">
        <v>106126</v>
      </c>
      <c r="N63" s="294">
        <v>100947</v>
      </c>
      <c r="O63" s="294">
        <v>95262</v>
      </c>
      <c r="P63" s="294">
        <v>86289</v>
      </c>
      <c r="Q63" s="294">
        <v>87967</v>
      </c>
      <c r="R63" s="294">
        <v>77413</v>
      </c>
      <c r="S63" s="294">
        <v>69206</v>
      </c>
      <c r="T63" s="295">
        <v>70797</v>
      </c>
      <c r="U63" s="305">
        <v>45231</v>
      </c>
      <c r="V63" s="296">
        <v>21301</v>
      </c>
      <c r="W63" s="294">
        <v>5850</v>
      </c>
      <c r="X63" s="294">
        <v>1109</v>
      </c>
    </row>
    <row r="64" spans="1:24" ht="12.75">
      <c r="A64" s="356"/>
      <c r="B64" s="193" t="s">
        <v>69</v>
      </c>
      <c r="C64" s="294">
        <v>3349974</v>
      </c>
      <c r="D64" s="294">
        <v>164361</v>
      </c>
      <c r="E64" s="294">
        <v>172504</v>
      </c>
      <c r="F64" s="294">
        <v>156998</v>
      </c>
      <c r="G64" s="294">
        <v>140595</v>
      </c>
      <c r="H64" s="294">
        <v>158606</v>
      </c>
      <c r="I64" s="294">
        <v>198170</v>
      </c>
      <c r="J64" s="294">
        <v>248952</v>
      </c>
      <c r="K64" s="294">
        <v>295969</v>
      </c>
      <c r="L64" s="294">
        <v>288054</v>
      </c>
      <c r="M64" s="294">
        <v>264772</v>
      </c>
      <c r="N64" s="294">
        <v>239921</v>
      </c>
      <c r="O64" s="294">
        <v>209398</v>
      </c>
      <c r="P64" s="294">
        <v>177520</v>
      </c>
      <c r="Q64" s="294">
        <v>168801</v>
      </c>
      <c r="R64" s="294">
        <v>138102</v>
      </c>
      <c r="S64" s="294">
        <v>109715</v>
      </c>
      <c r="T64" s="295">
        <v>104041</v>
      </c>
      <c r="U64" s="305">
        <v>70097</v>
      </c>
      <c r="V64" s="296">
        <v>33347</v>
      </c>
      <c r="W64" s="294">
        <v>8465</v>
      </c>
      <c r="X64" s="294">
        <v>1586</v>
      </c>
    </row>
    <row r="65" spans="1:24" ht="12.75">
      <c r="A65" s="356"/>
      <c r="B65" s="193" t="s">
        <v>70</v>
      </c>
      <c r="C65" s="294">
        <v>731854</v>
      </c>
      <c r="D65" s="294">
        <v>40433</v>
      </c>
      <c r="E65" s="294">
        <v>44766</v>
      </c>
      <c r="F65" s="294">
        <v>41136</v>
      </c>
      <c r="G65" s="294">
        <v>38295</v>
      </c>
      <c r="H65" s="294">
        <v>40232</v>
      </c>
      <c r="I65" s="294">
        <v>44680</v>
      </c>
      <c r="J65" s="294">
        <v>54864</v>
      </c>
      <c r="K65" s="294">
        <v>62015</v>
      </c>
      <c r="L65" s="294">
        <v>59335</v>
      </c>
      <c r="M65" s="294">
        <v>56484</v>
      </c>
      <c r="N65" s="294">
        <v>49672</v>
      </c>
      <c r="O65" s="294">
        <v>41796</v>
      </c>
      <c r="P65" s="294">
        <v>34396</v>
      </c>
      <c r="Q65" s="294">
        <v>32681</v>
      </c>
      <c r="R65" s="294">
        <v>27021</v>
      </c>
      <c r="S65" s="294">
        <v>23311</v>
      </c>
      <c r="T65" s="295">
        <v>21305</v>
      </c>
      <c r="U65" s="305">
        <v>13191</v>
      </c>
      <c r="V65" s="296">
        <v>5035</v>
      </c>
      <c r="W65" s="294">
        <v>1035</v>
      </c>
      <c r="X65" s="294">
        <v>171</v>
      </c>
    </row>
    <row r="66" spans="1:24" ht="12.75">
      <c r="A66" s="356"/>
      <c r="B66" s="193" t="s">
        <v>71</v>
      </c>
      <c r="C66" s="294">
        <v>322591</v>
      </c>
      <c r="D66" s="294">
        <v>15994</v>
      </c>
      <c r="E66" s="294">
        <v>17067</v>
      </c>
      <c r="F66" s="294">
        <v>16116</v>
      </c>
      <c r="G66" s="294">
        <v>15047</v>
      </c>
      <c r="H66" s="294">
        <v>14932</v>
      </c>
      <c r="I66" s="294">
        <v>16961</v>
      </c>
      <c r="J66" s="294">
        <v>21263</v>
      </c>
      <c r="K66" s="294">
        <v>25996</v>
      </c>
      <c r="L66" s="294">
        <v>25545</v>
      </c>
      <c r="M66" s="294">
        <v>24662</v>
      </c>
      <c r="N66" s="294">
        <v>22989</v>
      </c>
      <c r="O66" s="294">
        <v>20321</v>
      </c>
      <c r="P66" s="294">
        <v>17488</v>
      </c>
      <c r="Q66" s="294">
        <v>16941</v>
      </c>
      <c r="R66" s="294">
        <v>13924</v>
      </c>
      <c r="S66" s="294">
        <v>11658</v>
      </c>
      <c r="T66" s="295">
        <v>11728</v>
      </c>
      <c r="U66" s="305">
        <v>8465</v>
      </c>
      <c r="V66" s="296">
        <v>4230</v>
      </c>
      <c r="W66" s="294">
        <v>1072</v>
      </c>
      <c r="X66" s="294">
        <v>192</v>
      </c>
    </row>
    <row r="67" spans="1:24" ht="12.75">
      <c r="A67" s="356"/>
      <c r="B67" s="193" t="s">
        <v>72</v>
      </c>
      <c r="C67" s="294">
        <v>1123332</v>
      </c>
      <c r="D67" s="294">
        <v>49809</v>
      </c>
      <c r="E67" s="294">
        <v>51283</v>
      </c>
      <c r="F67" s="294">
        <v>47979</v>
      </c>
      <c r="G67" s="294">
        <v>43067</v>
      </c>
      <c r="H67" s="294">
        <v>44144</v>
      </c>
      <c r="I67" s="294">
        <v>53984</v>
      </c>
      <c r="J67" s="294">
        <v>68978</v>
      </c>
      <c r="K67" s="294">
        <v>87671</v>
      </c>
      <c r="L67" s="294">
        <v>88125</v>
      </c>
      <c r="M67" s="294">
        <v>86248</v>
      </c>
      <c r="N67" s="294">
        <v>86037</v>
      </c>
      <c r="O67" s="294">
        <v>79758</v>
      </c>
      <c r="P67" s="294">
        <v>69197</v>
      </c>
      <c r="Q67" s="294">
        <v>67212</v>
      </c>
      <c r="R67" s="294">
        <v>54888</v>
      </c>
      <c r="S67" s="294">
        <v>47080</v>
      </c>
      <c r="T67" s="295">
        <v>47761</v>
      </c>
      <c r="U67" s="305">
        <v>31781</v>
      </c>
      <c r="V67" s="296">
        <v>14439</v>
      </c>
      <c r="W67" s="294">
        <v>3395</v>
      </c>
      <c r="X67" s="294">
        <v>496</v>
      </c>
    </row>
    <row r="68" spans="1:24" ht="12.75">
      <c r="A68" s="356"/>
      <c r="B68" s="193" t="s">
        <v>73</v>
      </c>
      <c r="C68" s="294">
        <v>160320</v>
      </c>
      <c r="D68" s="294">
        <v>7505</v>
      </c>
      <c r="E68" s="294">
        <v>8058</v>
      </c>
      <c r="F68" s="294">
        <v>7505</v>
      </c>
      <c r="G68" s="294">
        <v>7028</v>
      </c>
      <c r="H68" s="294">
        <v>7315</v>
      </c>
      <c r="I68" s="294">
        <v>8547</v>
      </c>
      <c r="J68" s="294">
        <v>10478</v>
      </c>
      <c r="K68" s="294">
        <v>13087</v>
      </c>
      <c r="L68" s="294">
        <v>12474</v>
      </c>
      <c r="M68" s="294">
        <v>12222</v>
      </c>
      <c r="N68" s="294">
        <v>11628</v>
      </c>
      <c r="O68" s="294">
        <v>10574</v>
      </c>
      <c r="P68" s="294">
        <v>8582</v>
      </c>
      <c r="Q68" s="294">
        <v>8267</v>
      </c>
      <c r="R68" s="294">
        <v>7126</v>
      </c>
      <c r="S68" s="294">
        <v>6024</v>
      </c>
      <c r="T68" s="295">
        <v>6544</v>
      </c>
      <c r="U68" s="305">
        <v>4480</v>
      </c>
      <c r="V68" s="296">
        <v>2277</v>
      </c>
      <c r="W68" s="294">
        <v>513</v>
      </c>
      <c r="X68" s="294">
        <v>86</v>
      </c>
    </row>
    <row r="69" spans="1:24" ht="12.75">
      <c r="A69" s="356"/>
      <c r="B69" s="193" t="s">
        <v>74</v>
      </c>
      <c r="C69" s="294">
        <v>41506</v>
      </c>
      <c r="D69" s="294">
        <v>2865</v>
      </c>
      <c r="E69" s="294">
        <v>3123</v>
      </c>
      <c r="F69" s="294">
        <v>2735</v>
      </c>
      <c r="G69" s="294">
        <v>2606</v>
      </c>
      <c r="H69" s="294">
        <v>2837</v>
      </c>
      <c r="I69" s="294">
        <v>2967</v>
      </c>
      <c r="J69" s="294">
        <v>3092</v>
      </c>
      <c r="K69" s="294">
        <v>3228</v>
      </c>
      <c r="L69" s="294">
        <v>2947</v>
      </c>
      <c r="M69" s="294">
        <v>2786</v>
      </c>
      <c r="N69" s="294">
        <v>2934</v>
      </c>
      <c r="O69" s="294">
        <v>2385</v>
      </c>
      <c r="P69" s="294">
        <v>1727</v>
      </c>
      <c r="Q69" s="294">
        <v>1419</v>
      </c>
      <c r="R69" s="294">
        <v>1268</v>
      </c>
      <c r="S69" s="294">
        <v>1053</v>
      </c>
      <c r="T69" s="295">
        <v>877</v>
      </c>
      <c r="U69" s="305">
        <v>458</v>
      </c>
      <c r="V69" s="296">
        <v>152</v>
      </c>
      <c r="W69" s="294">
        <v>40</v>
      </c>
      <c r="X69" s="294">
        <v>7</v>
      </c>
    </row>
    <row r="70" spans="1:24" ht="13.5" thickBot="1">
      <c r="A70" s="357"/>
      <c r="B70" s="289" t="s">
        <v>75</v>
      </c>
      <c r="C70" s="294">
        <v>41991</v>
      </c>
      <c r="D70" s="294">
        <v>3519</v>
      </c>
      <c r="E70" s="294">
        <v>3223</v>
      </c>
      <c r="F70" s="294">
        <v>2888</v>
      </c>
      <c r="G70" s="294">
        <v>2725</v>
      </c>
      <c r="H70" s="294">
        <v>2946</v>
      </c>
      <c r="I70" s="294">
        <v>3060</v>
      </c>
      <c r="J70" s="294">
        <v>3296</v>
      </c>
      <c r="K70" s="294">
        <v>3188</v>
      </c>
      <c r="L70" s="294">
        <v>2921</v>
      </c>
      <c r="M70" s="294">
        <v>2888</v>
      </c>
      <c r="N70" s="294">
        <v>2656</v>
      </c>
      <c r="O70" s="294">
        <v>2305</v>
      </c>
      <c r="P70" s="294">
        <v>1610</v>
      </c>
      <c r="Q70" s="294">
        <v>1193</v>
      </c>
      <c r="R70" s="294">
        <v>1102</v>
      </c>
      <c r="S70" s="294">
        <v>994</v>
      </c>
      <c r="T70" s="295">
        <v>756</v>
      </c>
      <c r="U70" s="305">
        <v>492</v>
      </c>
      <c r="V70" s="296">
        <v>167</v>
      </c>
      <c r="W70" s="294">
        <v>42</v>
      </c>
      <c r="X70" s="294">
        <v>20</v>
      </c>
    </row>
    <row r="71" ht="12.75">
      <c r="O71" s="21"/>
    </row>
    <row r="73" spans="2:15" ht="18.75">
      <c r="B73" s="169" t="s">
        <v>185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129"/>
      <c r="N73" s="129"/>
      <c r="O73" s="129"/>
    </row>
    <row r="74" spans="2:15" ht="18.75">
      <c r="B74" s="169" t="s">
        <v>210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129"/>
      <c r="N74" s="129"/>
      <c r="O74" s="129"/>
    </row>
    <row r="75" spans="2:15" ht="18.75">
      <c r="B75" s="169" t="s">
        <v>186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129"/>
      <c r="N75" s="129"/>
      <c r="O75" s="129"/>
    </row>
  </sheetData>
  <sheetProtection sheet="1" objects="1" scenarios="1"/>
  <mergeCells count="3">
    <mergeCell ref="A51:A70"/>
    <mergeCell ref="A30:A49"/>
    <mergeCell ref="A9:A2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U36"/>
  <sheetViews>
    <sheetView showGridLines="0" zoomScalePageLayoutView="0" workbookViewId="0" topLeftCell="B1">
      <pane ySplit="3" topLeftCell="BM4" activePane="bottomLeft" state="frozen"/>
      <selection pane="topLeft" activeCell="A1" sqref="A1"/>
      <selection pane="bottomLeft" activeCell="A37" sqref="A1:U37"/>
    </sheetView>
  </sheetViews>
  <sheetFormatPr defaultColWidth="11.00390625" defaultRowHeight="12.75"/>
  <cols>
    <col min="1" max="1" width="40.75390625" style="10" customWidth="1"/>
    <col min="2" max="2" width="19.375" style="10" customWidth="1"/>
    <col min="3" max="16384" width="11.375" style="10" customWidth="1"/>
  </cols>
  <sheetData>
    <row r="1" spans="1:6" ht="21" thickBot="1">
      <c r="A1" s="106" t="s">
        <v>142</v>
      </c>
      <c r="B1" s="104"/>
      <c r="C1" s="104"/>
      <c r="D1" s="104"/>
      <c r="E1" s="104"/>
      <c r="F1" s="105"/>
    </row>
    <row r="3" spans="1:21" ht="13.5" thickBot="1">
      <c r="A3" s="61"/>
      <c r="C3" s="320" t="s">
        <v>0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2"/>
    </row>
    <row r="4" spans="1:21" ht="26.25" thickBot="1">
      <c r="A4" s="197" t="s">
        <v>196</v>
      </c>
      <c r="B4" s="116" t="str">
        <f>+D4</f>
        <v>Aragón</v>
      </c>
      <c r="C4" s="277" t="s">
        <v>53</v>
      </c>
      <c r="D4" s="277" t="s">
        <v>61</v>
      </c>
      <c r="E4" s="277" t="s">
        <v>168</v>
      </c>
      <c r="F4" s="277" t="s">
        <v>169</v>
      </c>
      <c r="G4" s="277" t="s">
        <v>57</v>
      </c>
      <c r="H4" s="277" t="s">
        <v>64</v>
      </c>
      <c r="I4" s="277" t="s">
        <v>170</v>
      </c>
      <c r="J4" s="277" t="s">
        <v>171</v>
      </c>
      <c r="K4" s="277" t="s">
        <v>58</v>
      </c>
      <c r="L4" s="277" t="s">
        <v>172</v>
      </c>
      <c r="M4" s="277" t="s">
        <v>173</v>
      </c>
      <c r="N4" s="277" t="s">
        <v>67</v>
      </c>
      <c r="O4" s="277" t="s">
        <v>68</v>
      </c>
      <c r="P4" s="277" t="s">
        <v>174</v>
      </c>
      <c r="Q4" s="277" t="s">
        <v>175</v>
      </c>
      <c r="R4" s="277" t="s">
        <v>176</v>
      </c>
      <c r="S4" s="277" t="s">
        <v>177</v>
      </c>
      <c r="T4" s="277" t="s">
        <v>178</v>
      </c>
      <c r="U4" s="277" t="s">
        <v>179</v>
      </c>
    </row>
    <row r="5" spans="1:21" ht="12.75">
      <c r="A5" s="108" t="s">
        <v>1</v>
      </c>
      <c r="B5" s="95">
        <v>121</v>
      </c>
      <c r="C5" s="93"/>
      <c r="D5" s="96"/>
      <c r="E5" s="93"/>
      <c r="F5" s="93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1:21" ht="12.75">
      <c r="A6" s="109" t="s">
        <v>2</v>
      </c>
      <c r="B6" s="92">
        <v>32</v>
      </c>
      <c r="C6" s="92"/>
      <c r="D6" s="92"/>
      <c r="E6" s="92"/>
      <c r="F6" s="92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</row>
    <row r="7" spans="1:21" ht="12.75">
      <c r="A7" s="109" t="s">
        <v>3</v>
      </c>
      <c r="B7" s="92">
        <v>2</v>
      </c>
      <c r="C7" s="92"/>
      <c r="D7" s="93"/>
      <c r="E7" s="92"/>
      <c r="F7" s="9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1:9" ht="13.5" thickBot="1">
      <c r="A8" s="11"/>
      <c r="B8" s="19">
        <f>SUM(B5:B7)</f>
        <v>155</v>
      </c>
      <c r="C8" s="12"/>
      <c r="D8" s="12"/>
      <c r="E8" s="12"/>
      <c r="F8" s="98"/>
      <c r="G8" s="13"/>
      <c r="H8" s="13"/>
      <c r="I8" s="13"/>
    </row>
    <row r="9" spans="1:21" ht="26.25" thickBot="1">
      <c r="A9" s="110" t="s">
        <v>197</v>
      </c>
      <c r="B9" s="114" t="str">
        <f>B4</f>
        <v>Aragón</v>
      </c>
      <c r="C9" s="196" t="s">
        <v>53</v>
      </c>
      <c r="D9" s="196" t="s">
        <v>61</v>
      </c>
      <c r="E9" s="196" t="s">
        <v>168</v>
      </c>
      <c r="F9" s="196" t="s">
        <v>169</v>
      </c>
      <c r="G9" s="196" t="s">
        <v>57</v>
      </c>
      <c r="H9" s="196" t="s">
        <v>64</v>
      </c>
      <c r="I9" s="196" t="s">
        <v>170</v>
      </c>
      <c r="J9" s="196" t="s">
        <v>171</v>
      </c>
      <c r="K9" s="196" t="s">
        <v>58</v>
      </c>
      <c r="L9" s="196" t="s">
        <v>172</v>
      </c>
      <c r="M9" s="196" t="s">
        <v>173</v>
      </c>
      <c r="N9" s="196" t="s">
        <v>67</v>
      </c>
      <c r="O9" s="196" t="s">
        <v>68</v>
      </c>
      <c r="P9" s="196" t="s">
        <v>174</v>
      </c>
      <c r="Q9" s="196" t="s">
        <v>175</v>
      </c>
      <c r="R9" s="196" t="s">
        <v>176</v>
      </c>
      <c r="S9" s="196" t="s">
        <v>177</v>
      </c>
      <c r="T9" s="196" t="s">
        <v>178</v>
      </c>
      <c r="U9" s="196" t="s">
        <v>179</v>
      </c>
    </row>
    <row r="10" spans="1:21" ht="12.75">
      <c r="A10" s="108" t="s">
        <v>198</v>
      </c>
      <c r="B10" s="93">
        <v>78</v>
      </c>
      <c r="C10" s="93"/>
      <c r="D10" s="93"/>
      <c r="E10" s="93"/>
      <c r="F10" s="95"/>
      <c r="G10" s="213"/>
      <c r="H10" s="213"/>
      <c r="I10" s="213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4"/>
    </row>
    <row r="11" spans="1:21" ht="12.75">
      <c r="A11" s="109" t="s">
        <v>4</v>
      </c>
      <c r="B11" s="92">
        <v>3</v>
      </c>
      <c r="C11" s="92"/>
      <c r="D11" s="92"/>
      <c r="E11" s="92"/>
      <c r="F11" s="92"/>
      <c r="G11" s="215"/>
      <c r="H11" s="215"/>
      <c r="I11" s="215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6"/>
    </row>
    <row r="12" spans="1:9" ht="13.5" thickBot="1">
      <c r="A12" s="11"/>
      <c r="B12" s="12"/>
      <c r="C12" s="12"/>
      <c r="D12" s="12"/>
      <c r="E12" s="12"/>
      <c r="F12" s="12"/>
      <c r="G12" s="13"/>
      <c r="H12" s="13"/>
      <c r="I12" s="13"/>
    </row>
    <row r="13" spans="1:21" ht="26.25" thickBot="1">
      <c r="A13" s="110" t="s">
        <v>199</v>
      </c>
      <c r="B13" s="111" t="str">
        <f>B4</f>
        <v>Aragón</v>
      </c>
      <c r="C13" s="196" t="s">
        <v>53</v>
      </c>
      <c r="D13" s="196" t="s">
        <v>61</v>
      </c>
      <c r="E13" s="196" t="s">
        <v>168</v>
      </c>
      <c r="F13" s="196" t="s">
        <v>169</v>
      </c>
      <c r="G13" s="196" t="s">
        <v>57</v>
      </c>
      <c r="H13" s="196" t="s">
        <v>64</v>
      </c>
      <c r="I13" s="196" t="s">
        <v>170</v>
      </c>
      <c r="J13" s="196" t="s">
        <v>171</v>
      </c>
      <c r="K13" s="196" t="s">
        <v>58</v>
      </c>
      <c r="L13" s="196" t="s">
        <v>172</v>
      </c>
      <c r="M13" s="196" t="s">
        <v>173</v>
      </c>
      <c r="N13" s="196" t="s">
        <v>67</v>
      </c>
      <c r="O13" s="196" t="s">
        <v>68</v>
      </c>
      <c r="P13" s="196" t="s">
        <v>174</v>
      </c>
      <c r="Q13" s="196" t="s">
        <v>175</v>
      </c>
      <c r="R13" s="196" t="s">
        <v>176</v>
      </c>
      <c r="S13" s="196" t="s">
        <v>177</v>
      </c>
      <c r="T13" s="196" t="s">
        <v>178</v>
      </c>
      <c r="U13" s="196" t="s">
        <v>179</v>
      </c>
    </row>
    <row r="14" spans="1:21" ht="12.75">
      <c r="A14" s="108" t="s">
        <v>1</v>
      </c>
      <c r="B14" s="97">
        <v>17</v>
      </c>
      <c r="C14" s="93"/>
      <c r="D14" s="93"/>
      <c r="E14" s="93"/>
      <c r="F14" s="93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</row>
    <row r="15" spans="1:21" ht="12.75">
      <c r="A15" s="109" t="s">
        <v>5</v>
      </c>
      <c r="B15" s="94">
        <v>5</v>
      </c>
      <c r="C15" s="92"/>
      <c r="D15" s="92"/>
      <c r="E15" s="92"/>
      <c r="F15" s="92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6"/>
    </row>
    <row r="16" spans="1:6" s="13" customFormat="1" ht="13.5" thickBot="1">
      <c r="A16" s="14"/>
      <c r="B16" s="12"/>
      <c r="C16" s="12"/>
      <c r="D16" s="12"/>
      <c r="E16" s="12"/>
      <c r="F16" s="12"/>
    </row>
    <row r="17" spans="1:21" ht="13.5" thickBot="1">
      <c r="A17" s="110" t="s">
        <v>200</v>
      </c>
      <c r="B17" s="114" t="str">
        <f>B4</f>
        <v>Aragón</v>
      </c>
      <c r="C17" s="196" t="s">
        <v>53</v>
      </c>
      <c r="D17" s="196" t="s">
        <v>61</v>
      </c>
      <c r="E17" s="196" t="s">
        <v>168</v>
      </c>
      <c r="F17" s="196" t="s">
        <v>169</v>
      </c>
      <c r="G17" s="196" t="s">
        <v>57</v>
      </c>
      <c r="H17" s="196" t="s">
        <v>64</v>
      </c>
      <c r="I17" s="196" t="s">
        <v>170</v>
      </c>
      <c r="J17" s="196" t="s">
        <v>171</v>
      </c>
      <c r="K17" s="196" t="s">
        <v>58</v>
      </c>
      <c r="L17" s="196" t="s">
        <v>172</v>
      </c>
      <c r="M17" s="196" t="s">
        <v>173</v>
      </c>
      <c r="N17" s="196" t="s">
        <v>67</v>
      </c>
      <c r="O17" s="196" t="s">
        <v>68</v>
      </c>
      <c r="P17" s="196" t="s">
        <v>174</v>
      </c>
      <c r="Q17" s="196" t="s">
        <v>175</v>
      </c>
      <c r="R17" s="196" t="s">
        <v>176</v>
      </c>
      <c r="S17" s="196" t="s">
        <v>177</v>
      </c>
      <c r="T17" s="196" t="s">
        <v>178</v>
      </c>
      <c r="U17" s="196" t="s">
        <v>179</v>
      </c>
    </row>
    <row r="18" spans="1:21" ht="12.75">
      <c r="A18" s="108" t="s">
        <v>6</v>
      </c>
      <c r="B18" s="93">
        <v>407</v>
      </c>
      <c r="C18" s="93"/>
      <c r="D18" s="93"/>
      <c r="E18" s="93"/>
      <c r="F18" s="93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21" ht="12.75">
      <c r="A19" s="109" t="s">
        <v>7</v>
      </c>
      <c r="B19" s="92">
        <v>107</v>
      </c>
      <c r="C19" s="92"/>
      <c r="D19" s="92"/>
      <c r="E19" s="92"/>
      <c r="F19" s="92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</row>
    <row r="20" spans="1:21" ht="12.75">
      <c r="A20" s="109" t="s">
        <v>8</v>
      </c>
      <c r="B20" s="92">
        <v>73</v>
      </c>
      <c r="C20" s="92"/>
      <c r="D20" s="92"/>
      <c r="E20" s="92"/>
      <c r="F20" s="92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</row>
    <row r="21" spans="1:21" ht="12.75">
      <c r="A21" s="109" t="s">
        <v>9</v>
      </c>
      <c r="B21" s="92">
        <v>14</v>
      </c>
      <c r="C21" s="92"/>
      <c r="D21" s="92"/>
      <c r="E21" s="92"/>
      <c r="F21" s="92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</row>
    <row r="22" spans="1:21" ht="12.75">
      <c r="A22" s="112" t="s">
        <v>10</v>
      </c>
      <c r="B22" s="92">
        <v>937</v>
      </c>
      <c r="C22" s="92"/>
      <c r="D22" s="92"/>
      <c r="E22" s="92"/>
      <c r="F22" s="92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</row>
    <row r="23" spans="1:6" s="16" customFormat="1" ht="13.5" thickBot="1">
      <c r="A23" s="15"/>
      <c r="B23" s="19"/>
      <c r="C23" s="19"/>
      <c r="D23" s="19"/>
      <c r="E23" s="19"/>
      <c r="F23" s="19"/>
    </row>
    <row r="24" spans="1:21" ht="24.75" customHeight="1" thickBot="1">
      <c r="A24" s="113" t="s">
        <v>87</v>
      </c>
      <c r="B24" s="114" t="str">
        <f>B4</f>
        <v>Aragón</v>
      </c>
      <c r="C24" s="196" t="s">
        <v>53</v>
      </c>
      <c r="D24" s="196" t="s">
        <v>61</v>
      </c>
      <c r="E24" s="196" t="s">
        <v>168</v>
      </c>
      <c r="F24" s="196" t="s">
        <v>169</v>
      </c>
      <c r="G24" s="196" t="s">
        <v>57</v>
      </c>
      <c r="H24" s="196" t="s">
        <v>64</v>
      </c>
      <c r="I24" s="196" t="s">
        <v>170</v>
      </c>
      <c r="J24" s="196" t="s">
        <v>171</v>
      </c>
      <c r="K24" s="196" t="s">
        <v>58</v>
      </c>
      <c r="L24" s="196" t="s">
        <v>172</v>
      </c>
      <c r="M24" s="196" t="s">
        <v>173</v>
      </c>
      <c r="N24" s="196" t="s">
        <v>67</v>
      </c>
      <c r="O24" s="196" t="s">
        <v>68</v>
      </c>
      <c r="P24" s="196" t="s">
        <v>174</v>
      </c>
      <c r="Q24" s="196" t="s">
        <v>175</v>
      </c>
      <c r="R24" s="196" t="s">
        <v>176</v>
      </c>
      <c r="S24" s="196" t="s">
        <v>177</v>
      </c>
      <c r="T24" s="196" t="s">
        <v>178</v>
      </c>
      <c r="U24" s="196" t="s">
        <v>179</v>
      </c>
    </row>
    <row r="25" spans="1:21" ht="12.75">
      <c r="A25" s="115" t="s">
        <v>86</v>
      </c>
      <c r="B25" s="93">
        <v>2</v>
      </c>
      <c r="C25" s="93"/>
      <c r="D25" s="93"/>
      <c r="E25" s="93"/>
      <c r="F25" s="99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</row>
    <row r="26" spans="1:21" ht="12.75">
      <c r="A26" s="112" t="s">
        <v>85</v>
      </c>
      <c r="B26" s="92">
        <v>11</v>
      </c>
      <c r="C26" s="92"/>
      <c r="D26" s="92"/>
      <c r="E26" s="92"/>
      <c r="F26" s="100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</row>
    <row r="27" spans="1:21" ht="12.75">
      <c r="A27" s="109" t="s">
        <v>11</v>
      </c>
      <c r="B27" s="92">
        <v>3</v>
      </c>
      <c r="C27" s="92"/>
      <c r="D27" s="92"/>
      <c r="E27" s="92"/>
      <c r="F27" s="100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</row>
    <row r="28" spans="1:6" s="13" customFormat="1" ht="13.5" thickBot="1">
      <c r="A28" s="14"/>
      <c r="B28" s="12"/>
      <c r="C28" s="12"/>
      <c r="D28" s="12"/>
      <c r="E28" s="12"/>
      <c r="F28" s="12"/>
    </row>
    <row r="29" spans="1:21" ht="13.5" thickBot="1">
      <c r="A29" s="110" t="s">
        <v>201</v>
      </c>
      <c r="B29" s="114" t="str">
        <f>B4</f>
        <v>Aragón</v>
      </c>
      <c r="C29" s="196" t="s">
        <v>53</v>
      </c>
      <c r="D29" s="196" t="s">
        <v>61</v>
      </c>
      <c r="E29" s="196" t="s">
        <v>168</v>
      </c>
      <c r="F29" s="196" t="s">
        <v>169</v>
      </c>
      <c r="G29" s="196" t="s">
        <v>57</v>
      </c>
      <c r="H29" s="196" t="s">
        <v>64</v>
      </c>
      <c r="I29" s="196" t="s">
        <v>170</v>
      </c>
      <c r="J29" s="196" t="s">
        <v>171</v>
      </c>
      <c r="K29" s="196" t="s">
        <v>58</v>
      </c>
      <c r="L29" s="196" t="s">
        <v>172</v>
      </c>
      <c r="M29" s="196" t="s">
        <v>173</v>
      </c>
      <c r="N29" s="196" t="s">
        <v>67</v>
      </c>
      <c r="O29" s="196" t="s">
        <v>68</v>
      </c>
      <c r="P29" s="196" t="s">
        <v>174</v>
      </c>
      <c r="Q29" s="196" t="s">
        <v>175</v>
      </c>
      <c r="R29" s="196" t="s">
        <v>176</v>
      </c>
      <c r="S29" s="196" t="s">
        <v>177</v>
      </c>
      <c r="T29" s="196" t="s">
        <v>178</v>
      </c>
      <c r="U29" s="196" t="s">
        <v>179</v>
      </c>
    </row>
    <row r="30" spans="1:21" ht="12.75">
      <c r="A30" s="108" t="s">
        <v>1</v>
      </c>
      <c r="B30" s="93">
        <v>99</v>
      </c>
      <c r="C30" s="93"/>
      <c r="D30" s="93"/>
      <c r="E30" s="93"/>
      <c r="F30" s="99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</row>
    <row r="31" spans="1:21" ht="12.75">
      <c r="A31" s="109" t="s">
        <v>83</v>
      </c>
      <c r="B31" s="92">
        <v>11</v>
      </c>
      <c r="C31" s="92"/>
      <c r="D31" s="92"/>
      <c r="E31" s="92"/>
      <c r="F31" s="100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</row>
    <row r="32" spans="1:21" ht="12.75">
      <c r="A32" s="112" t="s">
        <v>12</v>
      </c>
      <c r="B32" s="92">
        <v>28</v>
      </c>
      <c r="C32" s="92"/>
      <c r="D32" s="92"/>
      <c r="E32" s="92"/>
      <c r="F32" s="100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</row>
    <row r="33" ht="13.5" thickBot="1"/>
    <row r="34" spans="1:2" ht="13.5" thickBot="1">
      <c r="A34" s="112" t="s">
        <v>183</v>
      </c>
      <c r="B34" s="114" t="str">
        <f>B9</f>
        <v>Aragón</v>
      </c>
    </row>
    <row r="35" spans="1:3" ht="12.75">
      <c r="A35" s="112" t="s">
        <v>202</v>
      </c>
      <c r="B35" s="93">
        <v>10</v>
      </c>
      <c r="C35" s="10" t="s">
        <v>184</v>
      </c>
    </row>
    <row r="36" spans="1:2" ht="12.75">
      <c r="A36" s="112" t="s">
        <v>203</v>
      </c>
      <c r="B36" s="93">
        <v>10</v>
      </c>
    </row>
  </sheetData>
  <sheetProtection sheet="1" objects="1" scenarios="1"/>
  <mergeCells count="1">
    <mergeCell ref="C3:U3"/>
  </mergeCells>
  <printOptions horizontalCentered="1" verticalCentered="1"/>
  <pageMargins left="0.75" right="0.75" top="0.49" bottom="1" header="0" footer="0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26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L8" sqref="L8"/>
    </sheetView>
  </sheetViews>
  <sheetFormatPr defaultColWidth="11.00390625" defaultRowHeight="12.75"/>
  <cols>
    <col min="1" max="1" width="30.25390625" style="1" customWidth="1"/>
    <col min="2" max="16384" width="11.375" style="1" customWidth="1"/>
  </cols>
  <sheetData>
    <row r="1" spans="1:6" ht="41.25" customHeight="1" thickBot="1">
      <c r="A1" s="323" t="s">
        <v>204</v>
      </c>
      <c r="B1" s="324"/>
      <c r="C1" s="324"/>
      <c r="D1" s="324"/>
      <c r="E1" s="324"/>
      <c r="F1" s="325"/>
    </row>
    <row r="3" ht="12.75">
      <c r="A3" s="1" t="s">
        <v>13</v>
      </c>
    </row>
    <row r="4" spans="1:6" ht="13.5" thickBot="1">
      <c r="A4" s="117"/>
      <c r="B4" s="118" t="s">
        <v>14</v>
      </c>
      <c r="C4" s="118" t="s">
        <v>15</v>
      </c>
      <c r="D4" s="118" t="s">
        <v>16</v>
      </c>
      <c r="E4" s="118" t="s">
        <v>17</v>
      </c>
      <c r="F4" s="119" t="s">
        <v>18</v>
      </c>
    </row>
    <row r="5" spans="1:6" ht="13.5" thickBot="1">
      <c r="A5" s="120" t="s">
        <v>34</v>
      </c>
      <c r="B5" s="114"/>
      <c r="C5" s="114"/>
      <c r="D5" s="114"/>
      <c r="E5" s="114"/>
      <c r="F5" s="111"/>
    </row>
    <row r="6" spans="1:7" ht="12.75">
      <c r="A6" s="121" t="s">
        <v>20</v>
      </c>
      <c r="B6" s="83">
        <v>0</v>
      </c>
      <c r="C6" s="83">
        <v>11</v>
      </c>
      <c r="D6" s="83">
        <v>32</v>
      </c>
      <c r="E6" s="83">
        <v>41</v>
      </c>
      <c r="F6" s="84">
        <v>31</v>
      </c>
      <c r="G6" s="310">
        <f>SUM(B6:F6)</f>
        <v>115</v>
      </c>
    </row>
    <row r="7" spans="1:7" ht="12.75">
      <c r="A7" s="122" t="s">
        <v>21</v>
      </c>
      <c r="B7" s="82">
        <v>0</v>
      </c>
      <c r="C7" s="86">
        <v>4</v>
      </c>
      <c r="D7" s="82">
        <v>10</v>
      </c>
      <c r="E7" s="82">
        <v>9</v>
      </c>
      <c r="F7" s="85">
        <v>17</v>
      </c>
      <c r="G7" s="310">
        <f>SUM(B7:F7)</f>
        <v>40</v>
      </c>
    </row>
    <row r="8" spans="1:8" ht="13.5" thickBot="1">
      <c r="A8" s="307"/>
      <c r="B8" s="308">
        <f aca="true" t="shared" si="0" ref="B8:G8">SUM(B6:B7)</f>
        <v>0</v>
      </c>
      <c r="C8" s="308">
        <f t="shared" si="0"/>
        <v>15</v>
      </c>
      <c r="D8" s="308">
        <f t="shared" si="0"/>
        <v>42</v>
      </c>
      <c r="E8" s="308">
        <f t="shared" si="0"/>
        <v>50</v>
      </c>
      <c r="F8" s="309">
        <f t="shared" si="0"/>
        <v>48</v>
      </c>
      <c r="G8" s="310">
        <f t="shared" si="0"/>
        <v>155</v>
      </c>
      <c r="H8" s="310"/>
    </row>
    <row r="9" spans="1:7" ht="13.5" thickBot="1">
      <c r="A9" s="123" t="s">
        <v>35</v>
      </c>
      <c r="B9" s="114"/>
      <c r="C9" s="114"/>
      <c r="D9" s="114"/>
      <c r="E9" s="114"/>
      <c r="F9" s="114"/>
      <c r="G9" s="2"/>
    </row>
    <row r="10" spans="1:7" ht="12.75">
      <c r="A10" s="121" t="s">
        <v>25</v>
      </c>
      <c r="B10" s="83">
        <v>0</v>
      </c>
      <c r="C10" s="83">
        <v>4</v>
      </c>
      <c r="D10" s="83">
        <v>9</v>
      </c>
      <c r="E10" s="83">
        <v>4</v>
      </c>
      <c r="F10" s="83">
        <v>1</v>
      </c>
      <c r="G10" s="2">
        <f aca="true" t="shared" si="1" ref="G10:G18">SUM(B10:F10)</f>
        <v>18</v>
      </c>
    </row>
    <row r="11" spans="1:7" ht="12.75">
      <c r="A11" s="122" t="s">
        <v>26</v>
      </c>
      <c r="B11" s="82">
        <v>0</v>
      </c>
      <c r="C11" s="82">
        <v>0</v>
      </c>
      <c r="D11" s="82">
        <v>4</v>
      </c>
      <c r="E11" s="82">
        <v>4</v>
      </c>
      <c r="F11" s="82">
        <v>4</v>
      </c>
      <c r="G11" s="2">
        <f t="shared" si="1"/>
        <v>12</v>
      </c>
    </row>
    <row r="12" spans="1:7" ht="12.75">
      <c r="A12" s="122" t="s">
        <v>27</v>
      </c>
      <c r="B12" s="82">
        <v>0</v>
      </c>
      <c r="C12" s="82">
        <v>2</v>
      </c>
      <c r="D12" s="82">
        <v>14</v>
      </c>
      <c r="E12" s="82">
        <v>18</v>
      </c>
      <c r="F12" s="82">
        <v>11</v>
      </c>
      <c r="G12" s="2">
        <f t="shared" si="1"/>
        <v>45</v>
      </c>
    </row>
    <row r="13" spans="1:7" ht="12.75">
      <c r="A13" s="122" t="s">
        <v>28</v>
      </c>
      <c r="B13" s="82">
        <v>0</v>
      </c>
      <c r="C13" s="82">
        <v>2</v>
      </c>
      <c r="D13" s="82">
        <v>3</v>
      </c>
      <c r="E13" s="82">
        <v>13</v>
      </c>
      <c r="F13" s="82">
        <v>17</v>
      </c>
      <c r="G13" s="2">
        <f t="shared" si="1"/>
        <v>35</v>
      </c>
    </row>
    <row r="14" spans="1:7" ht="12.75">
      <c r="A14" s="122" t="s">
        <v>29</v>
      </c>
      <c r="B14" s="82">
        <v>0</v>
      </c>
      <c r="C14" s="82">
        <v>3</v>
      </c>
      <c r="D14" s="82">
        <v>4</v>
      </c>
      <c r="E14" s="82">
        <v>0</v>
      </c>
      <c r="F14" s="82">
        <v>0</v>
      </c>
      <c r="G14" s="2">
        <f t="shared" si="1"/>
        <v>7</v>
      </c>
    </row>
    <row r="15" spans="1:7" ht="12.75">
      <c r="A15" s="122" t="s">
        <v>30</v>
      </c>
      <c r="B15" s="82">
        <v>0</v>
      </c>
      <c r="C15" s="82">
        <v>0</v>
      </c>
      <c r="D15" s="82">
        <v>1</v>
      </c>
      <c r="E15" s="82">
        <v>0</v>
      </c>
      <c r="F15" s="82">
        <v>1</v>
      </c>
      <c r="G15" s="2">
        <f t="shared" si="1"/>
        <v>2</v>
      </c>
    </row>
    <row r="16" spans="1:7" ht="12.75">
      <c r="A16" s="122" t="s">
        <v>31</v>
      </c>
      <c r="B16" s="82">
        <v>0</v>
      </c>
      <c r="C16" s="82">
        <v>0</v>
      </c>
      <c r="D16" s="82">
        <v>1</v>
      </c>
      <c r="E16" s="82">
        <v>3</v>
      </c>
      <c r="F16" s="82">
        <v>2</v>
      </c>
      <c r="G16" s="2">
        <f t="shared" si="1"/>
        <v>6</v>
      </c>
    </row>
    <row r="17" spans="1:7" ht="12.75">
      <c r="A17" s="122" t="s">
        <v>32</v>
      </c>
      <c r="B17" s="82">
        <v>0</v>
      </c>
      <c r="C17" s="82">
        <v>0</v>
      </c>
      <c r="D17" s="82">
        <v>0</v>
      </c>
      <c r="E17" s="82">
        <v>5</v>
      </c>
      <c r="F17" s="82">
        <v>2</v>
      </c>
      <c r="G17" s="2">
        <f t="shared" si="1"/>
        <v>7</v>
      </c>
    </row>
    <row r="18" spans="1:7" ht="12.75">
      <c r="A18" s="122" t="s">
        <v>33</v>
      </c>
      <c r="B18" s="82">
        <v>0</v>
      </c>
      <c r="C18" s="82">
        <v>4</v>
      </c>
      <c r="D18" s="82">
        <v>6</v>
      </c>
      <c r="E18" s="82">
        <v>3</v>
      </c>
      <c r="F18" s="82">
        <v>10</v>
      </c>
      <c r="G18" s="2">
        <f t="shared" si="1"/>
        <v>23</v>
      </c>
    </row>
    <row r="19" spans="1:7" ht="13.5" thickBot="1">
      <c r="A19" s="2"/>
      <c r="B19" s="17">
        <f>SUM(B10:B18)</f>
        <v>0</v>
      </c>
      <c r="C19" s="17">
        <f>SUM(C10:C18)</f>
        <v>15</v>
      </c>
      <c r="D19" s="17">
        <f>SUM(D10:D18)</f>
        <v>42</v>
      </c>
      <c r="E19" s="17">
        <f>SUM(E10:E18)</f>
        <v>50</v>
      </c>
      <c r="F19" s="17">
        <f>SUM(F10:F18)</f>
        <v>48</v>
      </c>
      <c r="G19" s="2">
        <f>SUM(G9:G18)</f>
        <v>155</v>
      </c>
    </row>
    <row r="20" spans="1:7" ht="26.25" thickBot="1">
      <c r="A20" s="124" t="s">
        <v>36</v>
      </c>
      <c r="B20" s="114"/>
      <c r="C20" s="114"/>
      <c r="D20" s="114"/>
      <c r="E20" s="114"/>
      <c r="F20" s="114"/>
      <c r="G20" s="2"/>
    </row>
    <row r="21" spans="1:7" ht="12.75">
      <c r="A21" s="121" t="s">
        <v>22</v>
      </c>
      <c r="B21" s="83">
        <v>0</v>
      </c>
      <c r="C21" s="83">
        <v>10</v>
      </c>
      <c r="D21" s="83">
        <v>33</v>
      </c>
      <c r="E21" s="83">
        <v>39</v>
      </c>
      <c r="F21" s="83">
        <v>39</v>
      </c>
      <c r="G21" s="2">
        <f>SUM(B21:F21)</f>
        <v>121</v>
      </c>
    </row>
    <row r="22" spans="1:7" ht="12.75">
      <c r="A22" s="122" t="s">
        <v>23</v>
      </c>
      <c r="B22" s="82">
        <v>0</v>
      </c>
      <c r="C22" s="82">
        <v>4</v>
      </c>
      <c r="D22" s="82">
        <v>8</v>
      </c>
      <c r="E22" s="82">
        <v>11</v>
      </c>
      <c r="F22" s="82">
        <v>9</v>
      </c>
      <c r="G22" s="2">
        <f>SUM(B22:F22)</f>
        <v>32</v>
      </c>
    </row>
    <row r="23" spans="1:7" ht="12.75">
      <c r="A23" s="122" t="s">
        <v>24</v>
      </c>
      <c r="B23" s="82">
        <v>0</v>
      </c>
      <c r="C23" s="82">
        <v>1</v>
      </c>
      <c r="D23" s="82">
        <v>1</v>
      </c>
      <c r="E23" s="82">
        <v>0</v>
      </c>
      <c r="F23" s="82">
        <v>0</v>
      </c>
      <c r="G23" s="2">
        <f>SUM(B23:F23)</f>
        <v>2</v>
      </c>
    </row>
    <row r="26" ht="12.75">
      <c r="A26" s="1" t="s">
        <v>84</v>
      </c>
    </row>
  </sheetData>
  <sheetProtection/>
  <mergeCells count="1">
    <mergeCell ref="A1:F1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52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K9" sqref="K9"/>
    </sheetView>
  </sheetViews>
  <sheetFormatPr defaultColWidth="11.00390625" defaultRowHeight="12.75"/>
  <cols>
    <col min="1" max="1" width="29.375" style="1" customWidth="1"/>
    <col min="2" max="16384" width="11.375" style="1" customWidth="1"/>
  </cols>
  <sheetData>
    <row r="1" spans="1:6" ht="41.25" customHeight="1" thickBot="1">
      <c r="A1" s="323" t="s">
        <v>205</v>
      </c>
      <c r="B1" s="324"/>
      <c r="C1" s="324"/>
      <c r="D1" s="324"/>
      <c r="E1" s="324"/>
      <c r="F1" s="325"/>
    </row>
    <row r="2" ht="12.75">
      <c r="G2" s="2"/>
    </row>
    <row r="3" spans="1:7" ht="12.75">
      <c r="A3" s="1" t="s">
        <v>13</v>
      </c>
      <c r="G3" s="2"/>
    </row>
    <row r="4" spans="1:7" s="21" customFormat="1" ht="13.5" thickBot="1">
      <c r="A4" s="117"/>
      <c r="B4" s="118" t="s">
        <v>14</v>
      </c>
      <c r="C4" s="118" t="s">
        <v>15</v>
      </c>
      <c r="D4" s="118" t="s">
        <v>16</v>
      </c>
      <c r="E4" s="118" t="s">
        <v>17</v>
      </c>
      <c r="F4" s="118" t="s">
        <v>18</v>
      </c>
      <c r="G4" s="88"/>
    </row>
    <row r="5" spans="1:7" s="21" customFormat="1" ht="13.5" thickBot="1">
      <c r="A5" s="125" t="s">
        <v>34</v>
      </c>
      <c r="B5" s="126"/>
      <c r="C5" s="126"/>
      <c r="D5" s="126"/>
      <c r="E5" s="126"/>
      <c r="F5" s="126"/>
      <c r="G5" s="88"/>
    </row>
    <row r="6" spans="1:7" s="21" customFormat="1" ht="12.75">
      <c r="A6" s="121" t="s">
        <v>20</v>
      </c>
      <c r="B6" s="83">
        <v>2</v>
      </c>
      <c r="C6" s="83">
        <v>117</v>
      </c>
      <c r="D6" s="83">
        <v>403</v>
      </c>
      <c r="E6" s="83">
        <v>239</v>
      </c>
      <c r="F6" s="83">
        <v>244</v>
      </c>
      <c r="G6" s="312">
        <f>SUM(B6:F6)</f>
        <v>1005</v>
      </c>
    </row>
    <row r="7" spans="1:7" ht="12.75">
      <c r="A7" s="122" t="s">
        <v>21</v>
      </c>
      <c r="B7" s="82">
        <v>4</v>
      </c>
      <c r="C7" s="82">
        <v>85</v>
      </c>
      <c r="D7" s="82">
        <v>195</v>
      </c>
      <c r="E7" s="82">
        <v>108</v>
      </c>
      <c r="F7" s="82">
        <v>141</v>
      </c>
      <c r="G7" s="310">
        <f>SUM(B7:F7)</f>
        <v>533</v>
      </c>
    </row>
    <row r="8" spans="1:7" ht="12.75">
      <c r="A8" s="87"/>
      <c r="B8" s="311">
        <f aca="true" t="shared" si="0" ref="B8:G8">SUM(B6:B7)</f>
        <v>6</v>
      </c>
      <c r="C8" s="311">
        <f t="shared" si="0"/>
        <v>202</v>
      </c>
      <c r="D8" s="311">
        <f t="shared" si="0"/>
        <v>598</v>
      </c>
      <c r="E8" s="311">
        <f t="shared" si="0"/>
        <v>347</v>
      </c>
      <c r="F8" s="311">
        <f t="shared" si="0"/>
        <v>385</v>
      </c>
      <c r="G8" s="311">
        <f t="shared" si="0"/>
        <v>1538</v>
      </c>
    </row>
    <row r="9" spans="1:7" ht="13.5" thickBot="1">
      <c r="A9" s="117" t="s">
        <v>105</v>
      </c>
      <c r="B9" s="119"/>
      <c r="C9" s="118"/>
      <c r="D9" s="118"/>
      <c r="E9" s="118"/>
      <c r="F9" s="118"/>
      <c r="G9" s="18"/>
    </row>
    <row r="10" spans="1:7" ht="12.75">
      <c r="A10" s="121" t="s">
        <v>25</v>
      </c>
      <c r="B10" s="84">
        <v>0</v>
      </c>
      <c r="C10" s="83">
        <v>36</v>
      </c>
      <c r="D10" s="83">
        <v>98</v>
      </c>
      <c r="E10" s="83">
        <v>52</v>
      </c>
      <c r="F10" s="83">
        <v>33</v>
      </c>
      <c r="G10" s="18"/>
    </row>
    <row r="11" spans="1:7" ht="12.75">
      <c r="A11" s="122" t="s">
        <v>26</v>
      </c>
      <c r="B11" s="85">
        <v>1</v>
      </c>
      <c r="C11" s="82">
        <v>11</v>
      </c>
      <c r="D11" s="82">
        <v>23</v>
      </c>
      <c r="E11" s="82">
        <v>18</v>
      </c>
      <c r="F11" s="82">
        <v>19</v>
      </c>
      <c r="G11" s="18"/>
    </row>
    <row r="12" spans="1:7" ht="12.75">
      <c r="A12" s="122" t="s">
        <v>27</v>
      </c>
      <c r="B12" s="85">
        <v>0</v>
      </c>
      <c r="C12" s="82">
        <v>6</v>
      </c>
      <c r="D12" s="82">
        <v>78</v>
      </c>
      <c r="E12" s="82">
        <v>63</v>
      </c>
      <c r="F12" s="82">
        <v>50</v>
      </c>
      <c r="G12" s="18"/>
    </row>
    <row r="13" spans="1:7" ht="12.75">
      <c r="A13" s="122" t="s">
        <v>28</v>
      </c>
      <c r="B13" s="85">
        <v>0</v>
      </c>
      <c r="C13" s="82">
        <v>6</v>
      </c>
      <c r="D13" s="82">
        <v>37</v>
      </c>
      <c r="E13" s="82">
        <v>38</v>
      </c>
      <c r="F13" s="82">
        <v>73</v>
      </c>
      <c r="G13" s="18"/>
    </row>
    <row r="14" spans="1:7" ht="12.75">
      <c r="A14" s="122" t="s">
        <v>29</v>
      </c>
      <c r="B14" s="85">
        <v>1</v>
      </c>
      <c r="C14" s="82">
        <v>8</v>
      </c>
      <c r="D14" s="82">
        <v>44</v>
      </c>
      <c r="E14" s="82">
        <v>16</v>
      </c>
      <c r="F14" s="82">
        <v>12</v>
      </c>
      <c r="G14" s="18"/>
    </row>
    <row r="15" spans="1:7" ht="12.75">
      <c r="A15" s="122" t="s">
        <v>30</v>
      </c>
      <c r="B15" s="85">
        <v>0</v>
      </c>
      <c r="C15" s="82">
        <v>14</v>
      </c>
      <c r="D15" s="82">
        <v>5</v>
      </c>
      <c r="E15" s="82">
        <v>1</v>
      </c>
      <c r="F15" s="82">
        <v>0</v>
      </c>
      <c r="G15" s="18"/>
    </row>
    <row r="16" spans="1:7" ht="12.75">
      <c r="A16" s="122" t="s">
        <v>31</v>
      </c>
      <c r="B16" s="85">
        <v>0</v>
      </c>
      <c r="C16" s="82">
        <v>1</v>
      </c>
      <c r="D16" s="82">
        <v>4</v>
      </c>
      <c r="E16" s="82">
        <v>3</v>
      </c>
      <c r="F16" s="82">
        <v>2</v>
      </c>
      <c r="G16" s="18"/>
    </row>
    <row r="17" spans="1:7" ht="12.75">
      <c r="A17" s="122" t="s">
        <v>32</v>
      </c>
      <c r="B17" s="85">
        <v>0</v>
      </c>
      <c r="C17" s="82">
        <v>1</v>
      </c>
      <c r="D17" s="82">
        <v>3</v>
      </c>
      <c r="E17" s="82">
        <v>3</v>
      </c>
      <c r="F17" s="82">
        <v>5</v>
      </c>
      <c r="G17" s="18"/>
    </row>
    <row r="18" spans="1:7" ht="12.75">
      <c r="A18" s="122" t="s">
        <v>33</v>
      </c>
      <c r="B18" s="86">
        <v>0</v>
      </c>
      <c r="C18" s="82">
        <v>34</v>
      </c>
      <c r="D18" s="82">
        <v>111</v>
      </c>
      <c r="E18" s="82">
        <v>45</v>
      </c>
      <c r="F18" s="82">
        <v>50</v>
      </c>
      <c r="G18" s="18"/>
    </row>
    <row r="19" spans="1:7" ht="12.75">
      <c r="A19" s="2"/>
      <c r="B19" s="18">
        <f>SUM(B10:B18)</f>
        <v>2</v>
      </c>
      <c r="C19" s="18">
        <f>SUM(C10:C18)</f>
        <v>117</v>
      </c>
      <c r="D19" s="18">
        <f>SUM(D10:D18)</f>
        <v>403</v>
      </c>
      <c r="E19" s="18">
        <f>SUM(E10:E18)</f>
        <v>239</v>
      </c>
      <c r="F19" s="18">
        <f>SUM(F10:F18)</f>
        <v>244</v>
      </c>
      <c r="G19" s="18">
        <f>SUM(B19:F19)</f>
        <v>1005</v>
      </c>
    </row>
    <row r="20" spans="1:7" ht="13.5" thickBot="1">
      <c r="A20" s="117" t="s">
        <v>106</v>
      </c>
      <c r="B20" s="118"/>
      <c r="C20" s="118"/>
      <c r="D20" s="118"/>
      <c r="E20" s="118"/>
      <c r="F20" s="118"/>
      <c r="G20" s="18"/>
    </row>
    <row r="21" spans="1:14" ht="12.75">
      <c r="A21" s="121" t="s">
        <v>25</v>
      </c>
      <c r="B21" s="83">
        <v>1</v>
      </c>
      <c r="C21" s="83">
        <v>28</v>
      </c>
      <c r="D21" s="83">
        <v>48</v>
      </c>
      <c r="E21" s="83">
        <v>16</v>
      </c>
      <c r="F21" s="83">
        <v>10</v>
      </c>
      <c r="G21" s="18"/>
      <c r="I21" s="73"/>
      <c r="J21" s="73"/>
      <c r="K21" s="73"/>
      <c r="L21" s="73"/>
      <c r="M21" s="73"/>
      <c r="N21" s="8"/>
    </row>
    <row r="22" spans="1:14" ht="12.75">
      <c r="A22" s="122" t="s">
        <v>26</v>
      </c>
      <c r="B22" s="82">
        <v>0</v>
      </c>
      <c r="C22" s="82">
        <v>10</v>
      </c>
      <c r="D22" s="82">
        <v>21</v>
      </c>
      <c r="E22" s="82">
        <v>11</v>
      </c>
      <c r="F22" s="82">
        <v>13</v>
      </c>
      <c r="G22" s="18"/>
      <c r="I22" s="73"/>
      <c r="J22" s="73"/>
      <c r="K22" s="73"/>
      <c r="L22" s="73"/>
      <c r="M22" s="73"/>
      <c r="N22" s="8"/>
    </row>
    <row r="23" spans="1:14" ht="12.75">
      <c r="A23" s="122" t="s">
        <v>27</v>
      </c>
      <c r="B23" s="82">
        <v>0</v>
      </c>
      <c r="C23" s="82">
        <v>8</v>
      </c>
      <c r="D23" s="82">
        <v>23</v>
      </c>
      <c r="E23" s="82">
        <v>21</v>
      </c>
      <c r="F23" s="82">
        <v>25</v>
      </c>
      <c r="G23" s="18"/>
      <c r="I23" s="73"/>
      <c r="J23" s="73"/>
      <c r="K23" s="73"/>
      <c r="L23" s="73"/>
      <c r="M23" s="73"/>
      <c r="N23" s="8"/>
    </row>
    <row r="24" spans="1:14" ht="12.75">
      <c r="A24" s="122" t="s">
        <v>28</v>
      </c>
      <c r="B24" s="82">
        <v>0</v>
      </c>
      <c r="C24" s="82">
        <v>6</v>
      </c>
      <c r="D24" s="82">
        <v>12</v>
      </c>
      <c r="E24" s="82">
        <v>12</v>
      </c>
      <c r="F24" s="82">
        <v>28</v>
      </c>
      <c r="G24" s="18"/>
      <c r="I24" s="73"/>
      <c r="J24" s="73"/>
      <c r="K24" s="73"/>
      <c r="L24" s="73"/>
      <c r="M24" s="73"/>
      <c r="N24" s="8"/>
    </row>
    <row r="25" spans="1:14" ht="12.75">
      <c r="A25" s="122" t="s">
        <v>29</v>
      </c>
      <c r="B25" s="82">
        <v>0</v>
      </c>
      <c r="C25" s="82">
        <v>8</v>
      </c>
      <c r="D25" s="82">
        <v>32</v>
      </c>
      <c r="E25" s="82">
        <v>15</v>
      </c>
      <c r="F25" s="82">
        <v>12</v>
      </c>
      <c r="G25" s="18"/>
      <c r="I25" s="73"/>
      <c r="J25" s="73"/>
      <c r="K25" s="73"/>
      <c r="L25" s="73"/>
      <c r="M25" s="73"/>
      <c r="N25" s="8"/>
    </row>
    <row r="26" spans="1:14" ht="12.75">
      <c r="A26" s="122" t="s">
        <v>30</v>
      </c>
      <c r="B26" s="82">
        <v>2</v>
      </c>
      <c r="C26" s="82">
        <v>4</v>
      </c>
      <c r="D26" s="82">
        <v>0</v>
      </c>
      <c r="E26" s="82">
        <v>1</v>
      </c>
      <c r="F26" s="82">
        <v>1</v>
      </c>
      <c r="G26" s="18"/>
      <c r="I26" s="73"/>
      <c r="J26" s="73"/>
      <c r="K26" s="73"/>
      <c r="L26" s="73"/>
      <c r="M26" s="73"/>
      <c r="N26" s="8"/>
    </row>
    <row r="27" spans="1:14" ht="12.75">
      <c r="A27" s="122" t="s">
        <v>31</v>
      </c>
      <c r="B27" s="82">
        <v>0</v>
      </c>
      <c r="C27" s="82">
        <v>1</v>
      </c>
      <c r="D27" s="82">
        <v>2</v>
      </c>
      <c r="E27" s="82">
        <v>2</v>
      </c>
      <c r="F27" s="82">
        <v>4</v>
      </c>
      <c r="G27" s="18"/>
      <c r="I27" s="73"/>
      <c r="J27" s="73"/>
      <c r="K27" s="73"/>
      <c r="L27" s="73"/>
      <c r="M27" s="73"/>
      <c r="N27" s="8"/>
    </row>
    <row r="28" spans="1:14" ht="12.75">
      <c r="A28" s="122" t="s">
        <v>32</v>
      </c>
      <c r="B28" s="82">
        <v>1</v>
      </c>
      <c r="C28" s="82">
        <v>0</v>
      </c>
      <c r="D28" s="82">
        <v>3</v>
      </c>
      <c r="E28" s="82">
        <v>2</v>
      </c>
      <c r="F28" s="82">
        <v>3</v>
      </c>
      <c r="G28" s="18"/>
      <c r="I28" s="73"/>
      <c r="J28" s="73"/>
      <c r="K28" s="73"/>
      <c r="L28" s="73"/>
      <c r="M28" s="73"/>
      <c r="N28" s="8"/>
    </row>
    <row r="29" spans="1:14" ht="12.75">
      <c r="A29" s="122" t="s">
        <v>33</v>
      </c>
      <c r="B29" s="82">
        <v>0</v>
      </c>
      <c r="C29" s="82">
        <v>20</v>
      </c>
      <c r="D29" s="82">
        <v>54</v>
      </c>
      <c r="E29" s="82">
        <v>28</v>
      </c>
      <c r="F29" s="82">
        <v>45</v>
      </c>
      <c r="G29" s="18"/>
      <c r="I29" s="73"/>
      <c r="J29" s="73"/>
      <c r="K29" s="73"/>
      <c r="L29" s="73"/>
      <c r="M29" s="73"/>
      <c r="N29" s="8"/>
    </row>
    <row r="30" spans="1:7" ht="12.75">
      <c r="A30" s="2"/>
      <c r="B30" s="18">
        <f>SUM(B21:B29)</f>
        <v>4</v>
      </c>
      <c r="C30" s="18">
        <f>SUM(C21:C29)</f>
        <v>85</v>
      </c>
      <c r="D30" s="18">
        <f>SUM(D21:D29)</f>
        <v>195</v>
      </c>
      <c r="E30" s="18">
        <f>SUM(E21:E29)</f>
        <v>108</v>
      </c>
      <c r="F30" s="18">
        <f>SUM(F21:F29)</f>
        <v>141</v>
      </c>
      <c r="G30" s="18">
        <f>SUM(B30:F30)</f>
        <v>533</v>
      </c>
    </row>
    <row r="31" spans="1:7" ht="13.5" thickBot="1">
      <c r="A31" s="117" t="s">
        <v>35</v>
      </c>
      <c r="B31" s="118"/>
      <c r="C31" s="118"/>
      <c r="D31" s="118"/>
      <c r="E31" s="118"/>
      <c r="F31" s="118"/>
      <c r="G31" s="18"/>
    </row>
    <row r="32" spans="1:7" ht="12.75">
      <c r="A32" s="121" t="s">
        <v>25</v>
      </c>
      <c r="B32" s="89">
        <f aca="true" t="shared" si="1" ref="B32:F38">B10+B21</f>
        <v>1</v>
      </c>
      <c r="C32" s="89">
        <f t="shared" si="1"/>
        <v>64</v>
      </c>
      <c r="D32" s="89">
        <f t="shared" si="1"/>
        <v>146</v>
      </c>
      <c r="E32" s="89">
        <f t="shared" si="1"/>
        <v>68</v>
      </c>
      <c r="F32" s="89">
        <f t="shared" si="1"/>
        <v>43</v>
      </c>
      <c r="G32" s="18"/>
    </row>
    <row r="33" spans="1:7" ht="12.75">
      <c r="A33" s="122" t="s">
        <v>26</v>
      </c>
      <c r="B33" s="89">
        <f t="shared" si="1"/>
        <v>1</v>
      </c>
      <c r="C33" s="89">
        <f t="shared" si="1"/>
        <v>21</v>
      </c>
      <c r="D33" s="89">
        <f t="shared" si="1"/>
        <v>44</v>
      </c>
      <c r="E33" s="89">
        <f t="shared" si="1"/>
        <v>29</v>
      </c>
      <c r="F33" s="89">
        <f t="shared" si="1"/>
        <v>32</v>
      </c>
      <c r="G33" s="18"/>
    </row>
    <row r="34" spans="1:7" ht="12.75">
      <c r="A34" s="122" t="s">
        <v>27</v>
      </c>
      <c r="B34" s="89">
        <f t="shared" si="1"/>
        <v>0</v>
      </c>
      <c r="C34" s="89">
        <f t="shared" si="1"/>
        <v>14</v>
      </c>
      <c r="D34" s="89">
        <f t="shared" si="1"/>
        <v>101</v>
      </c>
      <c r="E34" s="89">
        <f t="shared" si="1"/>
        <v>84</v>
      </c>
      <c r="F34" s="89">
        <f t="shared" si="1"/>
        <v>75</v>
      </c>
      <c r="G34" s="18"/>
    </row>
    <row r="35" spans="1:7" ht="12.75">
      <c r="A35" s="122" t="s">
        <v>28</v>
      </c>
      <c r="B35" s="89">
        <f t="shared" si="1"/>
        <v>0</v>
      </c>
      <c r="C35" s="89">
        <f t="shared" si="1"/>
        <v>12</v>
      </c>
      <c r="D35" s="89">
        <f t="shared" si="1"/>
        <v>49</v>
      </c>
      <c r="E35" s="89">
        <f t="shared" si="1"/>
        <v>50</v>
      </c>
      <c r="F35" s="89">
        <f t="shared" si="1"/>
        <v>101</v>
      </c>
      <c r="G35" s="18"/>
    </row>
    <row r="36" spans="1:7" ht="12.75">
      <c r="A36" s="122" t="s">
        <v>29</v>
      </c>
      <c r="B36" s="89">
        <f t="shared" si="1"/>
        <v>1</v>
      </c>
      <c r="C36" s="89">
        <f t="shared" si="1"/>
        <v>16</v>
      </c>
      <c r="D36" s="89">
        <f t="shared" si="1"/>
        <v>76</v>
      </c>
      <c r="E36" s="89">
        <f t="shared" si="1"/>
        <v>31</v>
      </c>
      <c r="F36" s="89">
        <f t="shared" si="1"/>
        <v>24</v>
      </c>
      <c r="G36" s="18"/>
    </row>
    <row r="37" spans="1:7" ht="12.75">
      <c r="A37" s="122" t="s">
        <v>30</v>
      </c>
      <c r="B37" s="89">
        <f t="shared" si="1"/>
        <v>2</v>
      </c>
      <c r="C37" s="89">
        <f t="shared" si="1"/>
        <v>18</v>
      </c>
      <c r="D37" s="89">
        <f t="shared" si="1"/>
        <v>5</v>
      </c>
      <c r="E37" s="89">
        <f t="shared" si="1"/>
        <v>2</v>
      </c>
      <c r="F37" s="89">
        <f t="shared" si="1"/>
        <v>1</v>
      </c>
      <c r="G37" s="18"/>
    </row>
    <row r="38" spans="1:7" ht="12.75">
      <c r="A38" s="122" t="s">
        <v>31</v>
      </c>
      <c r="B38" s="89">
        <f t="shared" si="1"/>
        <v>0</v>
      </c>
      <c r="C38" s="89">
        <f t="shared" si="1"/>
        <v>2</v>
      </c>
      <c r="D38" s="89">
        <f t="shared" si="1"/>
        <v>6</v>
      </c>
      <c r="E38" s="89">
        <f t="shared" si="1"/>
        <v>5</v>
      </c>
      <c r="F38" s="89">
        <f t="shared" si="1"/>
        <v>6</v>
      </c>
      <c r="G38" s="18"/>
    </row>
    <row r="39" spans="1:7" ht="12.75">
      <c r="A39" s="122" t="s">
        <v>32</v>
      </c>
      <c r="B39" s="89">
        <f aca="true" t="shared" si="2" ref="B39:F40">B17+B28</f>
        <v>1</v>
      </c>
      <c r="C39" s="89">
        <f t="shared" si="2"/>
        <v>1</v>
      </c>
      <c r="D39" s="89">
        <f t="shared" si="2"/>
        <v>6</v>
      </c>
      <c r="E39" s="89">
        <f t="shared" si="2"/>
        <v>5</v>
      </c>
      <c r="F39" s="89">
        <f t="shared" si="2"/>
        <v>8</v>
      </c>
      <c r="G39" s="18"/>
    </row>
    <row r="40" spans="1:7" ht="12.75">
      <c r="A40" s="122" t="s">
        <v>33</v>
      </c>
      <c r="B40" s="89">
        <f t="shared" si="2"/>
        <v>0</v>
      </c>
      <c r="C40" s="89">
        <f t="shared" si="2"/>
        <v>54</v>
      </c>
      <c r="D40" s="89">
        <f t="shared" si="2"/>
        <v>165</v>
      </c>
      <c r="E40" s="89">
        <f t="shared" si="2"/>
        <v>73</v>
      </c>
      <c r="F40" s="89">
        <f t="shared" si="2"/>
        <v>95</v>
      </c>
      <c r="G40" s="18"/>
    </row>
    <row r="41" spans="1:7" ht="12.75">
      <c r="A41" s="2"/>
      <c r="B41" s="18">
        <f>SUM(B39:B40)</f>
        <v>1</v>
      </c>
      <c r="C41" s="18">
        <f>SUM(C39:C40)</f>
        <v>55</v>
      </c>
      <c r="D41" s="18">
        <f>SUM(D39:D40)</f>
        <v>171</v>
      </c>
      <c r="E41" s="18">
        <f>SUM(E39:E40)</f>
        <v>78</v>
      </c>
      <c r="F41" s="18">
        <f>SUM(F39:F40)</f>
        <v>103</v>
      </c>
      <c r="G41" s="18">
        <f>SUM(B41:F41)</f>
        <v>408</v>
      </c>
    </row>
    <row r="42" spans="1:7" ht="13.5" thickBot="1">
      <c r="A42" s="117" t="s">
        <v>37</v>
      </c>
      <c r="B42" s="118"/>
      <c r="C42" s="118"/>
      <c r="D42" s="118"/>
      <c r="E42" s="118"/>
      <c r="F42" s="118"/>
      <c r="G42" s="2"/>
    </row>
    <row r="43" spans="1:7" ht="12.75">
      <c r="A43" s="121" t="s">
        <v>187</v>
      </c>
      <c r="B43" s="83">
        <v>0</v>
      </c>
      <c r="C43" s="83">
        <v>21</v>
      </c>
      <c r="D43" s="83">
        <v>98</v>
      </c>
      <c r="E43" s="83">
        <v>87</v>
      </c>
      <c r="F43" s="83">
        <v>201</v>
      </c>
      <c r="G43" s="2">
        <f>SUM(B43:F43)</f>
        <v>407</v>
      </c>
    </row>
    <row r="44" spans="1:7" ht="12.75">
      <c r="A44" s="121" t="s">
        <v>190</v>
      </c>
      <c r="B44" s="83">
        <v>0</v>
      </c>
      <c r="C44" s="83">
        <v>10</v>
      </c>
      <c r="D44" s="83">
        <v>38</v>
      </c>
      <c r="E44" s="83">
        <v>26</v>
      </c>
      <c r="F44" s="83">
        <v>33</v>
      </c>
      <c r="G44" s="2">
        <f>SUM(B44:F44)</f>
        <v>107</v>
      </c>
    </row>
    <row r="45" spans="1:7" ht="12.75">
      <c r="A45" s="122" t="s">
        <v>188</v>
      </c>
      <c r="B45" s="82">
        <v>1</v>
      </c>
      <c r="C45" s="82">
        <v>9</v>
      </c>
      <c r="D45" s="82">
        <v>28</v>
      </c>
      <c r="E45" s="82">
        <v>16</v>
      </c>
      <c r="F45" s="82">
        <v>19</v>
      </c>
      <c r="G45" s="2">
        <f>SUM(B45:F45)</f>
        <v>73</v>
      </c>
    </row>
    <row r="46" spans="1:7" ht="12.75">
      <c r="A46" s="122" t="s">
        <v>189</v>
      </c>
      <c r="B46" s="82">
        <v>0</v>
      </c>
      <c r="C46" s="82">
        <v>2</v>
      </c>
      <c r="D46" s="82">
        <v>8</v>
      </c>
      <c r="E46" s="82">
        <v>1</v>
      </c>
      <c r="F46" s="82">
        <v>3</v>
      </c>
      <c r="G46" s="2">
        <f>SUM(B46:F46)</f>
        <v>14</v>
      </c>
    </row>
    <row r="47" spans="1:7" ht="12.75">
      <c r="A47" s="122" t="s">
        <v>24</v>
      </c>
      <c r="B47" s="82">
        <v>5</v>
      </c>
      <c r="C47" s="82">
        <v>160</v>
      </c>
      <c r="D47" s="82">
        <v>426</v>
      </c>
      <c r="E47" s="82">
        <v>217</v>
      </c>
      <c r="F47" s="82">
        <v>129</v>
      </c>
      <c r="G47" s="2">
        <f>SUM(B47:F47)</f>
        <v>937</v>
      </c>
    </row>
    <row r="48" spans="2:7" ht="12.75">
      <c r="B48" s="2">
        <f>SUM(B43:B47)</f>
        <v>6</v>
      </c>
      <c r="C48" s="2">
        <f>SUM(C43:C47)</f>
        <v>202</v>
      </c>
      <c r="D48" s="2">
        <f>SUM(D43:D47)</f>
        <v>598</v>
      </c>
      <c r="E48" s="2">
        <f>SUM(E43:E47)</f>
        <v>347</v>
      </c>
      <c r="F48" s="2">
        <f>SUM(F43:F47)</f>
        <v>385</v>
      </c>
      <c r="G48" s="2"/>
    </row>
    <row r="49" spans="1:7" ht="12.75">
      <c r="A49" s="1" t="s">
        <v>191</v>
      </c>
      <c r="B49" s="2"/>
      <c r="C49" s="2"/>
      <c r="D49" s="2"/>
      <c r="E49" s="2"/>
      <c r="F49" s="2"/>
      <c r="G49" s="2"/>
    </row>
    <row r="50" spans="1:7" ht="12.75">
      <c r="A50" s="1" t="s">
        <v>192</v>
      </c>
      <c r="G50" s="2"/>
    </row>
    <row r="51" ht="12.75">
      <c r="G51" s="2"/>
    </row>
    <row r="52" ht="12.75">
      <c r="A52" s="1" t="s">
        <v>84</v>
      </c>
    </row>
  </sheetData>
  <sheetProtection/>
  <mergeCells count="1">
    <mergeCell ref="A1:F1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G18"/>
  <sheetViews>
    <sheetView showGridLines="0" zoomScalePageLayoutView="0" workbookViewId="0" topLeftCell="A1">
      <selection activeCell="A20" sqref="A1:J20"/>
    </sheetView>
  </sheetViews>
  <sheetFormatPr defaultColWidth="11.00390625" defaultRowHeight="12.75"/>
  <cols>
    <col min="1" max="1" width="18.375" style="1" customWidth="1"/>
    <col min="2" max="16384" width="11.375" style="1" customWidth="1"/>
  </cols>
  <sheetData>
    <row r="1" spans="1:6" ht="40.5" customHeight="1" thickBot="1">
      <c r="A1" s="323" t="s">
        <v>206</v>
      </c>
      <c r="B1" s="324"/>
      <c r="C1" s="324"/>
      <c r="D1" s="324"/>
      <c r="E1" s="324"/>
      <c r="F1" s="325"/>
    </row>
    <row r="2" spans="1:6" ht="13.5" thickBot="1">
      <c r="A2" s="7"/>
      <c r="B2" s="7"/>
      <c r="C2" s="7"/>
      <c r="D2" s="7"/>
      <c r="E2" s="7"/>
      <c r="F2" s="7"/>
    </row>
    <row r="3" spans="1:6" ht="13.5" thickBot="1">
      <c r="A3" s="218"/>
      <c r="B3" s="326" t="s">
        <v>38</v>
      </c>
      <c r="C3" s="327"/>
      <c r="D3" s="327"/>
      <c r="E3" s="327"/>
      <c r="F3" s="328"/>
    </row>
    <row r="4" spans="1:6" ht="13.5" thickBot="1">
      <c r="A4" s="123" t="s">
        <v>48</v>
      </c>
      <c r="B4" s="127" t="s">
        <v>14</v>
      </c>
      <c r="C4" s="127" t="s">
        <v>15</v>
      </c>
      <c r="D4" s="127" t="s">
        <v>16</v>
      </c>
      <c r="E4" s="127" t="s">
        <v>17</v>
      </c>
      <c r="F4" s="127" t="s">
        <v>18</v>
      </c>
    </row>
    <row r="5" spans="1:6" ht="12.75">
      <c r="A5" s="219" t="s">
        <v>39</v>
      </c>
      <c r="B5" s="90"/>
      <c r="C5" s="90">
        <v>0</v>
      </c>
      <c r="D5" s="90">
        <v>4</v>
      </c>
      <c r="E5" s="90">
        <v>4</v>
      </c>
      <c r="F5" s="90">
        <v>6</v>
      </c>
    </row>
    <row r="6" spans="1:6" ht="12.75">
      <c r="A6" s="157" t="s">
        <v>49</v>
      </c>
      <c r="B6" s="91"/>
      <c r="C6" s="91">
        <v>0</v>
      </c>
      <c r="D6" s="91">
        <v>1</v>
      </c>
      <c r="E6" s="91">
        <v>3</v>
      </c>
      <c r="F6" s="91">
        <v>2</v>
      </c>
    </row>
    <row r="7" spans="1:6" ht="12.75">
      <c r="A7" s="157" t="s">
        <v>50</v>
      </c>
      <c r="B7" s="91"/>
      <c r="C7" s="91">
        <v>0</v>
      </c>
      <c r="D7" s="91">
        <v>2</v>
      </c>
      <c r="E7" s="91">
        <v>3</v>
      </c>
      <c r="F7" s="91">
        <v>9</v>
      </c>
    </row>
    <row r="8" spans="1:6" ht="12.75">
      <c r="A8" s="157" t="s">
        <v>40</v>
      </c>
      <c r="B8" s="91"/>
      <c r="C8" s="91">
        <v>1</v>
      </c>
      <c r="D8" s="91">
        <v>8</v>
      </c>
      <c r="E8" s="91">
        <v>6</v>
      </c>
      <c r="F8" s="91">
        <v>7</v>
      </c>
    </row>
    <row r="9" spans="1:6" ht="12.75">
      <c r="A9" s="157" t="s">
        <v>41</v>
      </c>
      <c r="B9" s="91"/>
      <c r="C9" s="91">
        <v>1</v>
      </c>
      <c r="D9" s="91">
        <v>1</v>
      </c>
      <c r="E9" s="91">
        <v>3</v>
      </c>
      <c r="F9" s="91">
        <v>2</v>
      </c>
    </row>
    <row r="10" spans="1:6" ht="12.75">
      <c r="A10" s="157" t="s">
        <v>42</v>
      </c>
      <c r="B10" s="91"/>
      <c r="C10" s="91"/>
      <c r="D10" s="91"/>
      <c r="E10" s="91"/>
      <c r="F10" s="91"/>
    </row>
    <row r="11" spans="1:6" ht="12.75">
      <c r="A11" s="157" t="s">
        <v>43</v>
      </c>
      <c r="B11" s="91"/>
      <c r="C11" s="91"/>
      <c r="D11" s="91"/>
      <c r="E11" s="91"/>
      <c r="F11" s="91"/>
    </row>
    <row r="12" spans="1:6" ht="12.75">
      <c r="A12" s="157" t="s">
        <v>44</v>
      </c>
      <c r="B12" s="91"/>
      <c r="C12" s="91"/>
      <c r="D12" s="91"/>
      <c r="E12" s="91"/>
      <c r="F12" s="91"/>
    </row>
    <row r="13" spans="1:6" ht="12.75">
      <c r="A13" s="157" t="s">
        <v>45</v>
      </c>
      <c r="B13" s="91"/>
      <c r="C13" s="91"/>
      <c r="D13" s="91"/>
      <c r="E13" s="91"/>
      <c r="F13" s="91"/>
    </row>
    <row r="14" spans="1:6" ht="12.75">
      <c r="A14" s="157" t="s">
        <v>46</v>
      </c>
      <c r="B14" s="91"/>
      <c r="C14" s="91">
        <v>1</v>
      </c>
      <c r="D14" s="91">
        <v>3</v>
      </c>
      <c r="E14" s="91">
        <v>6</v>
      </c>
      <c r="F14" s="91">
        <v>12</v>
      </c>
    </row>
    <row r="15" spans="1:6" ht="13.5" thickBot="1">
      <c r="A15" s="220" t="s">
        <v>47</v>
      </c>
      <c r="B15" s="221"/>
      <c r="C15" s="221">
        <v>0</v>
      </c>
      <c r="D15" s="221">
        <v>5</v>
      </c>
      <c r="E15" s="221">
        <v>3</v>
      </c>
      <c r="F15" s="221">
        <v>6</v>
      </c>
    </row>
    <row r="16" spans="2:7" ht="12.75">
      <c r="B16" s="2">
        <f>SUM(B5:B15)</f>
        <v>0</v>
      </c>
      <c r="C16" s="2">
        <f>SUM(C5:C15)</f>
        <v>3</v>
      </c>
      <c r="D16" s="2">
        <f>SUM(D5:D15)</f>
        <v>24</v>
      </c>
      <c r="E16" s="2">
        <f>SUM(E5:E15)</f>
        <v>28</v>
      </c>
      <c r="F16" s="2">
        <f>SUM(F5:F15)</f>
        <v>44</v>
      </c>
      <c r="G16" s="2">
        <f>SUM(B5:F15)</f>
        <v>99</v>
      </c>
    </row>
    <row r="18" ht="12.75">
      <c r="A18" s="1" t="s">
        <v>84</v>
      </c>
    </row>
  </sheetData>
  <sheetProtection sheet="1" objects="1" scenarios="1"/>
  <mergeCells count="2">
    <mergeCell ref="A1:F1"/>
    <mergeCell ref="B3:F3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G18"/>
  <sheetViews>
    <sheetView showGridLines="0" zoomScalePageLayoutView="0" workbookViewId="0" topLeftCell="A1">
      <selection activeCell="A20" sqref="A1:I20"/>
    </sheetView>
  </sheetViews>
  <sheetFormatPr defaultColWidth="11.00390625" defaultRowHeight="12.75"/>
  <cols>
    <col min="1" max="1" width="18.375" style="1" customWidth="1"/>
    <col min="2" max="16384" width="11.375" style="1" customWidth="1"/>
  </cols>
  <sheetData>
    <row r="1" spans="1:6" ht="40.5" customHeight="1" thickBot="1">
      <c r="A1" s="323" t="s">
        <v>207</v>
      </c>
      <c r="B1" s="324"/>
      <c r="C1" s="324"/>
      <c r="D1" s="324"/>
      <c r="E1" s="324"/>
      <c r="F1" s="325"/>
    </row>
    <row r="2" spans="1:6" ht="13.5" thickBot="1">
      <c r="A2" s="7"/>
      <c r="B2" s="7"/>
      <c r="C2" s="7"/>
      <c r="D2" s="7"/>
      <c r="E2" s="7"/>
      <c r="F2" s="7"/>
    </row>
    <row r="3" spans="1:6" ht="13.5" thickBot="1">
      <c r="A3" s="329" t="s">
        <v>52</v>
      </c>
      <c r="B3" s="330"/>
      <c r="C3" s="330"/>
      <c r="D3" s="330"/>
      <c r="E3" s="330"/>
      <c r="F3" s="331"/>
    </row>
    <row r="4" spans="1:6" ht="13.5" thickBot="1">
      <c r="A4" s="123" t="s">
        <v>48</v>
      </c>
      <c r="B4" s="127" t="s">
        <v>14</v>
      </c>
      <c r="C4" s="127" t="s">
        <v>15</v>
      </c>
      <c r="D4" s="127" t="s">
        <v>16</v>
      </c>
      <c r="E4" s="127" t="s">
        <v>17</v>
      </c>
      <c r="F4" s="127" t="s">
        <v>18</v>
      </c>
    </row>
    <row r="5" spans="1:6" ht="12.75">
      <c r="A5" s="219" t="s">
        <v>39</v>
      </c>
      <c r="B5" s="90"/>
      <c r="C5" s="90">
        <v>1</v>
      </c>
      <c r="D5" s="90">
        <v>0</v>
      </c>
      <c r="E5" s="90">
        <v>0</v>
      </c>
      <c r="F5" s="90">
        <v>0</v>
      </c>
    </row>
    <row r="6" spans="1:6" ht="12.75">
      <c r="A6" s="157" t="s">
        <v>49</v>
      </c>
      <c r="B6" s="91"/>
      <c r="C6" s="91">
        <v>0</v>
      </c>
      <c r="D6" s="91">
        <v>0</v>
      </c>
      <c r="E6" s="91">
        <v>0</v>
      </c>
      <c r="F6" s="91">
        <v>1</v>
      </c>
    </row>
    <row r="7" spans="1:6" ht="12.75">
      <c r="A7" s="157" t="s">
        <v>50</v>
      </c>
      <c r="B7" s="91"/>
      <c r="C7" s="91"/>
      <c r="D7" s="91"/>
      <c r="E7" s="91"/>
      <c r="F7" s="91"/>
    </row>
    <row r="8" spans="1:6" ht="12.75">
      <c r="A8" s="157" t="s">
        <v>40</v>
      </c>
      <c r="B8" s="91"/>
      <c r="C8" s="91">
        <v>0</v>
      </c>
      <c r="D8" s="91">
        <v>1</v>
      </c>
      <c r="E8" s="91">
        <v>0</v>
      </c>
      <c r="F8" s="91">
        <v>2</v>
      </c>
    </row>
    <row r="9" spans="1:6" ht="12.75">
      <c r="A9" s="157" t="s">
        <v>41</v>
      </c>
      <c r="B9" s="91"/>
      <c r="C9" s="91">
        <v>0</v>
      </c>
      <c r="D9" s="91">
        <v>1</v>
      </c>
      <c r="E9" s="91">
        <v>0</v>
      </c>
      <c r="F9" s="91">
        <v>1</v>
      </c>
    </row>
    <row r="10" spans="1:6" ht="12.75">
      <c r="A10" s="157" t="s">
        <v>42</v>
      </c>
      <c r="B10" s="91"/>
      <c r="C10" s="91"/>
      <c r="D10" s="91"/>
      <c r="E10" s="91"/>
      <c r="F10" s="91"/>
    </row>
    <row r="11" spans="1:6" ht="12.75">
      <c r="A11" s="157" t="s">
        <v>43</v>
      </c>
      <c r="B11" s="91"/>
      <c r="C11" s="91"/>
      <c r="D11" s="91"/>
      <c r="E11" s="91"/>
      <c r="F11" s="91"/>
    </row>
    <row r="12" spans="1:6" ht="12.75">
      <c r="A12" s="157" t="s">
        <v>44</v>
      </c>
      <c r="B12" s="91"/>
      <c r="C12" s="91"/>
      <c r="D12" s="91"/>
      <c r="E12" s="91"/>
      <c r="F12" s="91"/>
    </row>
    <row r="13" spans="1:6" ht="12.75">
      <c r="A13" s="157" t="s">
        <v>45</v>
      </c>
      <c r="B13" s="91"/>
      <c r="C13" s="91"/>
      <c r="D13" s="91"/>
      <c r="E13" s="91"/>
      <c r="F13" s="91"/>
    </row>
    <row r="14" spans="1:6" ht="12.75">
      <c r="A14" s="157" t="s">
        <v>46</v>
      </c>
      <c r="B14" s="91"/>
      <c r="C14" s="91">
        <v>1</v>
      </c>
      <c r="D14" s="91">
        <v>0</v>
      </c>
      <c r="E14" s="91">
        <v>0</v>
      </c>
      <c r="F14" s="91">
        <v>0</v>
      </c>
    </row>
    <row r="15" spans="1:6" ht="13.5" thickBot="1">
      <c r="A15" s="220" t="s">
        <v>47</v>
      </c>
      <c r="B15" s="221"/>
      <c r="C15" s="221">
        <v>1</v>
      </c>
      <c r="D15" s="221">
        <v>1</v>
      </c>
      <c r="E15" s="221">
        <v>0</v>
      </c>
      <c r="F15" s="221">
        <v>1</v>
      </c>
    </row>
    <row r="16" spans="2:7" ht="12.75">
      <c r="B16" s="2">
        <f>SUM(B5:B15)</f>
        <v>0</v>
      </c>
      <c r="C16" s="2">
        <f>SUM(C5:C15)</f>
        <v>3</v>
      </c>
      <c r="D16" s="2">
        <f>SUM(D5:D15)</f>
        <v>3</v>
      </c>
      <c r="E16" s="2">
        <f>SUM(E5:E15)</f>
        <v>0</v>
      </c>
      <c r="F16" s="2">
        <f>SUM(F5:F15)</f>
        <v>5</v>
      </c>
      <c r="G16" s="2">
        <f>SUM(B5:F15)</f>
        <v>11</v>
      </c>
    </row>
    <row r="18" ht="12.75">
      <c r="A18" s="1" t="s">
        <v>84</v>
      </c>
    </row>
  </sheetData>
  <sheetProtection sheet="1" objects="1" scenarios="1"/>
  <mergeCells count="2">
    <mergeCell ref="A1:F1"/>
    <mergeCell ref="A3:F3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G18"/>
  <sheetViews>
    <sheetView showGridLines="0" zoomScalePageLayoutView="0" workbookViewId="0" topLeftCell="A1">
      <selection activeCell="A20" sqref="A1:G20"/>
    </sheetView>
  </sheetViews>
  <sheetFormatPr defaultColWidth="11.00390625" defaultRowHeight="12.75"/>
  <cols>
    <col min="1" max="1" width="18.375" style="1" customWidth="1"/>
    <col min="2" max="16384" width="11.375" style="1" customWidth="1"/>
  </cols>
  <sheetData>
    <row r="1" spans="1:6" ht="40.5" customHeight="1" thickBot="1">
      <c r="A1" s="323" t="s">
        <v>208</v>
      </c>
      <c r="B1" s="324"/>
      <c r="C1" s="324"/>
      <c r="D1" s="324"/>
      <c r="E1" s="324"/>
      <c r="F1" s="325"/>
    </row>
    <row r="2" spans="1:6" ht="13.5" thickBot="1">
      <c r="A2" s="222"/>
      <c r="B2" s="222"/>
      <c r="C2" s="222"/>
      <c r="D2" s="222"/>
      <c r="E2" s="222"/>
      <c r="F2" s="222"/>
    </row>
    <row r="3" spans="1:6" ht="13.5" thickBot="1">
      <c r="A3" s="332" t="s">
        <v>51</v>
      </c>
      <c r="B3" s="333"/>
      <c r="C3" s="333"/>
      <c r="D3" s="333"/>
      <c r="E3" s="333"/>
      <c r="F3" s="334"/>
    </row>
    <row r="4" spans="1:6" ht="13.5" thickBot="1">
      <c r="A4" s="123" t="s">
        <v>48</v>
      </c>
      <c r="B4" s="127" t="s">
        <v>14</v>
      </c>
      <c r="C4" s="127" t="s">
        <v>15</v>
      </c>
      <c r="D4" s="127" t="s">
        <v>16</v>
      </c>
      <c r="E4" s="127" t="s">
        <v>17</v>
      </c>
      <c r="F4" s="107" t="s">
        <v>18</v>
      </c>
    </row>
    <row r="5" spans="1:6" ht="12.75">
      <c r="A5" s="219" t="s">
        <v>39</v>
      </c>
      <c r="B5" s="90">
        <v>0</v>
      </c>
      <c r="C5" s="90">
        <v>0</v>
      </c>
      <c r="D5" s="90">
        <v>1</v>
      </c>
      <c r="E5" s="90">
        <v>1</v>
      </c>
      <c r="F5" s="101"/>
    </row>
    <row r="6" spans="1:6" ht="12.75">
      <c r="A6" s="157" t="s">
        <v>49</v>
      </c>
      <c r="B6" s="91"/>
      <c r="C6" s="91"/>
      <c r="D6" s="91"/>
      <c r="E6" s="91"/>
      <c r="F6" s="102"/>
    </row>
    <row r="7" spans="1:6" ht="12.75">
      <c r="A7" s="157" t="s">
        <v>50</v>
      </c>
      <c r="B7" s="91"/>
      <c r="C7" s="91"/>
      <c r="D7" s="91"/>
      <c r="E7" s="91"/>
      <c r="F7" s="102"/>
    </row>
    <row r="8" spans="1:6" ht="12.75">
      <c r="A8" s="157" t="s">
        <v>40</v>
      </c>
      <c r="B8" s="91">
        <v>1</v>
      </c>
      <c r="C8" s="91">
        <v>1</v>
      </c>
      <c r="D8" s="91">
        <v>0</v>
      </c>
      <c r="E8" s="91">
        <v>0</v>
      </c>
      <c r="F8" s="102"/>
    </row>
    <row r="9" spans="1:6" ht="12.75">
      <c r="A9" s="157" t="s">
        <v>41</v>
      </c>
      <c r="B9" s="91">
        <v>1</v>
      </c>
      <c r="C9" s="91">
        <v>3</v>
      </c>
      <c r="D9" s="91">
        <v>0</v>
      </c>
      <c r="E9" s="91">
        <v>0</v>
      </c>
      <c r="F9" s="102"/>
    </row>
    <row r="10" spans="1:6" ht="12.75">
      <c r="A10" s="157" t="s">
        <v>42</v>
      </c>
      <c r="B10" s="91"/>
      <c r="C10" s="91"/>
      <c r="D10" s="91"/>
      <c r="E10" s="91"/>
      <c r="F10" s="102"/>
    </row>
    <row r="11" spans="1:6" ht="12.75">
      <c r="A11" s="157" t="s">
        <v>43</v>
      </c>
      <c r="B11" s="91"/>
      <c r="C11" s="91"/>
      <c r="D11" s="91"/>
      <c r="E11" s="91"/>
      <c r="F11" s="102"/>
    </row>
    <row r="12" spans="1:6" ht="12.75">
      <c r="A12" s="157" t="s">
        <v>44</v>
      </c>
      <c r="B12" s="91"/>
      <c r="C12" s="91"/>
      <c r="D12" s="91"/>
      <c r="E12" s="91"/>
      <c r="F12" s="102"/>
    </row>
    <row r="13" spans="1:6" ht="12.75">
      <c r="A13" s="157" t="s">
        <v>45</v>
      </c>
      <c r="B13" s="91"/>
      <c r="C13" s="91"/>
      <c r="D13" s="91"/>
      <c r="E13" s="91"/>
      <c r="F13" s="102"/>
    </row>
    <row r="14" spans="1:6" ht="12.75">
      <c r="A14" s="157" t="s">
        <v>46</v>
      </c>
      <c r="B14" s="91">
        <v>1</v>
      </c>
      <c r="C14" s="91">
        <v>6</v>
      </c>
      <c r="D14" s="91">
        <v>5</v>
      </c>
      <c r="E14" s="91">
        <v>0</v>
      </c>
      <c r="F14" s="102"/>
    </row>
    <row r="15" spans="1:6" ht="13.5" thickBot="1">
      <c r="A15" s="220" t="s">
        <v>47</v>
      </c>
      <c r="B15" s="221">
        <v>0</v>
      </c>
      <c r="C15" s="221">
        <v>5</v>
      </c>
      <c r="D15" s="221">
        <v>1</v>
      </c>
      <c r="E15" s="221">
        <v>2</v>
      </c>
      <c r="F15" s="223"/>
    </row>
    <row r="16" spans="2:7" ht="12.75">
      <c r="B16" s="2">
        <f>SUM(B5:B15)</f>
        <v>3</v>
      </c>
      <c r="C16" s="2">
        <f>SUM(C5:C15)</f>
        <v>15</v>
      </c>
      <c r="D16" s="2">
        <f>SUM(D5:D15)</f>
        <v>7</v>
      </c>
      <c r="E16" s="2">
        <f>SUM(E5:E15)</f>
        <v>3</v>
      </c>
      <c r="F16" s="2">
        <f>SUM(F5:F15)</f>
        <v>0</v>
      </c>
      <c r="G16" s="2">
        <f>SUM(B5:F15)</f>
        <v>28</v>
      </c>
    </row>
    <row r="18" ht="12.75">
      <c r="A18" s="1" t="s">
        <v>84</v>
      </c>
    </row>
  </sheetData>
  <sheetProtection sheet="1" objects="1" scenarios="1"/>
  <mergeCells count="2">
    <mergeCell ref="A1:F1"/>
    <mergeCell ref="A3:F3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H27"/>
  <sheetViews>
    <sheetView showGridLines="0" zoomScalePageLayoutView="0" workbookViewId="0" topLeftCell="A1">
      <selection activeCell="A32" sqref="A1:K32"/>
    </sheetView>
  </sheetViews>
  <sheetFormatPr defaultColWidth="11.00390625" defaultRowHeight="12.75"/>
  <cols>
    <col min="2" max="2" width="12.25390625" style="0" bestFit="1" customWidth="1"/>
    <col min="7" max="7" width="4.75390625" style="0" customWidth="1"/>
  </cols>
  <sheetData>
    <row r="1" spans="1:8" ht="40.5" customHeight="1" thickBot="1">
      <c r="A1" s="337" t="s">
        <v>180</v>
      </c>
      <c r="B1" s="338"/>
      <c r="C1" s="338"/>
      <c r="D1" s="338"/>
      <c r="E1" s="338"/>
      <c r="F1" s="338"/>
      <c r="G1" s="338"/>
      <c r="H1" s="339"/>
    </row>
    <row r="2" spans="1:6" ht="13.5" thickBot="1">
      <c r="A2" s="7"/>
      <c r="B2" s="7"/>
      <c r="C2" s="7"/>
      <c r="D2" s="7"/>
      <c r="E2" s="7"/>
      <c r="F2" s="7"/>
    </row>
    <row r="3" spans="1:8" ht="13.5" thickBot="1">
      <c r="A3" s="225"/>
      <c r="B3" s="330" t="s">
        <v>149</v>
      </c>
      <c r="C3" s="330"/>
      <c r="D3" s="330"/>
      <c r="E3" s="330"/>
      <c r="F3" s="331"/>
      <c r="G3" s="103"/>
      <c r="H3" s="127" t="s">
        <v>150</v>
      </c>
    </row>
    <row r="4" spans="1:8" ht="13.5" thickBot="1">
      <c r="A4" s="123"/>
      <c r="B4" s="127" t="s">
        <v>14</v>
      </c>
      <c r="C4" s="127" t="s">
        <v>15</v>
      </c>
      <c r="D4" s="127" t="s">
        <v>16</v>
      </c>
      <c r="E4" s="127" t="s">
        <v>17</v>
      </c>
      <c r="F4" s="107" t="s">
        <v>18</v>
      </c>
      <c r="G4" s="103"/>
      <c r="H4" s="127"/>
    </row>
    <row r="5" spans="1:8" ht="12.75">
      <c r="A5" s="219" t="s">
        <v>151</v>
      </c>
      <c r="B5" s="198" t="e">
        <f>'Mortalidad HD'!B16/('Mortalidad HD'!B16+Prevalentes!B43+Prevalentes!B44)</f>
        <v>#DIV/0!</v>
      </c>
      <c r="C5" s="198">
        <f>'Mortalidad HD'!C16/('Mortalidad HD'!C16+Prevalentes!C43+Prevalentes!C44)</f>
        <v>0.08823529411764706</v>
      </c>
      <c r="D5" s="198">
        <f>'Mortalidad HD'!D16/('Mortalidad HD'!D16+Prevalentes!D43+Prevalentes!D44)</f>
        <v>0.15</v>
      </c>
      <c r="E5" s="198">
        <f>'Mortalidad HD'!E16/('Mortalidad HD'!E16+Prevalentes!E43+Prevalentes!E44)</f>
        <v>0.19858156028368795</v>
      </c>
      <c r="F5" s="198">
        <f>'Mortalidad HD'!F16/('Mortalidad HD'!F16+Prevalentes!F43+Prevalentes!F44)</f>
        <v>0.15827338129496402</v>
      </c>
      <c r="G5" s="21"/>
      <c r="H5" s="198">
        <f>'Mortalidad HD'!G16/('Mortalidad HD'!G16+Prevalentes!G43+Prevalentes!G44)</f>
        <v>0.16150081566068517</v>
      </c>
    </row>
    <row r="6" spans="1:8" ht="12.75">
      <c r="A6" s="157" t="s">
        <v>152</v>
      </c>
      <c r="B6" s="199">
        <f>'Mortalidad DP'!B16/('Mortalidad DP'!B16+Prevalentes!B45+Prevalentes!B46)</f>
        <v>0</v>
      </c>
      <c r="C6" s="199">
        <f>'Mortalidad DP'!C16/('Mortalidad DP'!C16+Prevalentes!C45+Prevalentes!C46)</f>
        <v>0.21428571428571427</v>
      </c>
      <c r="D6" s="199">
        <f>'Mortalidad DP'!D16/('Mortalidad DP'!D16+Prevalentes!D45+Prevalentes!D46)</f>
        <v>0.07692307692307693</v>
      </c>
      <c r="E6" s="199">
        <f>'Mortalidad DP'!E16/('Mortalidad DP'!E16+Prevalentes!E45+Prevalentes!E46)</f>
        <v>0</v>
      </c>
      <c r="F6" s="199">
        <f>'Mortalidad DP'!F16/('Mortalidad DP'!F16+Prevalentes!F45+Prevalentes!F46)</f>
        <v>0.18518518518518517</v>
      </c>
      <c r="G6" s="21"/>
      <c r="H6" s="199">
        <f>'Mortalidad DP'!G16/('Mortalidad DP'!G16+Prevalentes!G45+Prevalentes!G46)</f>
        <v>0.11224489795918367</v>
      </c>
    </row>
    <row r="7" spans="1:8" ht="13.5" thickBot="1">
      <c r="A7" s="220" t="s">
        <v>153</v>
      </c>
      <c r="B7" s="224">
        <f>'Mortalidad Tx'!B16/('Mortalidad Tx'!B16+Prevalentes!B47)</f>
        <v>0.375</v>
      </c>
      <c r="C7" s="224">
        <f>'Mortalidad Tx'!C16/('Mortalidad Tx'!C16+Prevalentes!C47)</f>
        <v>0.08571428571428572</v>
      </c>
      <c r="D7" s="224">
        <f>'Mortalidad Tx'!D16/('Mortalidad Tx'!D16+Prevalentes!D47)</f>
        <v>0.016166281755196306</v>
      </c>
      <c r="E7" s="224">
        <f>'Mortalidad Tx'!E16/('Mortalidad Tx'!E16+Prevalentes!E47)</f>
        <v>0.013636363636363636</v>
      </c>
      <c r="F7" s="226">
        <f>'Mortalidad Tx'!F16/('Mortalidad Tx'!F16+Prevalentes!F47)</f>
        <v>0</v>
      </c>
      <c r="G7" s="21"/>
      <c r="H7" s="224">
        <f>'Mortalidad Tx'!G16/('Mortalidad Tx'!G16+Prevalentes!G47)</f>
        <v>0.029015544041450778</v>
      </c>
    </row>
    <row r="10" spans="1:8" ht="36.75" thickBot="1">
      <c r="A10" s="74"/>
      <c r="B10" s="208" t="s">
        <v>154</v>
      </c>
      <c r="C10" s="208" t="s">
        <v>155</v>
      </c>
      <c r="D10" s="208" t="s">
        <v>156</v>
      </c>
      <c r="E10" s="208" t="s">
        <v>157</v>
      </c>
      <c r="F10" s="341" t="s">
        <v>158</v>
      </c>
      <c r="G10" s="341"/>
      <c r="H10" s="75"/>
    </row>
    <row r="11" spans="1:8" ht="12.75">
      <c r="A11" s="76"/>
      <c r="B11" s="200" t="s">
        <v>98</v>
      </c>
      <c r="C11" s="200">
        <f>Prevalentes!C8</f>
        <v>202</v>
      </c>
      <c r="D11" s="201">
        <f>C11/C$15</f>
        <v>0.13185378590078328</v>
      </c>
      <c r="E11" s="200">
        <f>'Mortalidad HD'!C16+'Mortalidad DP'!C16+'Mortalidad Tx'!C16</f>
        <v>21</v>
      </c>
      <c r="F11" s="336">
        <f>E11/C11</f>
        <v>0.10396039603960396</v>
      </c>
      <c r="G11" s="336"/>
      <c r="H11" s="77"/>
    </row>
    <row r="12" spans="1:8" ht="12.75">
      <c r="A12" s="76"/>
      <c r="B12" s="200" t="s">
        <v>99</v>
      </c>
      <c r="C12" s="200">
        <f>Prevalentes!D8</f>
        <v>598</v>
      </c>
      <c r="D12" s="201">
        <f>C12/C$15</f>
        <v>0.39033942558746737</v>
      </c>
      <c r="E12" s="200">
        <f>'Mortalidad HD'!D16+'Mortalidad DP'!D16+'Mortalidad Tx'!D16</f>
        <v>34</v>
      </c>
      <c r="F12" s="336">
        <f>E12/C12</f>
        <v>0.056856187290969896</v>
      </c>
      <c r="G12" s="336"/>
      <c r="H12" s="77"/>
    </row>
    <row r="13" spans="1:8" ht="12.75">
      <c r="A13" s="76"/>
      <c r="B13" s="200" t="s">
        <v>100</v>
      </c>
      <c r="C13" s="200">
        <f>Prevalentes!E8</f>
        <v>347</v>
      </c>
      <c r="D13" s="201">
        <f>C13/C$15</f>
        <v>0.22650130548302871</v>
      </c>
      <c r="E13" s="200">
        <f>'Mortalidad HD'!E16+'Mortalidad DP'!E16+'Mortalidad Tx'!E16</f>
        <v>31</v>
      </c>
      <c r="F13" s="336">
        <f>E13/C13</f>
        <v>0.0893371757925072</v>
      </c>
      <c r="G13" s="336"/>
      <c r="H13" s="77"/>
    </row>
    <row r="14" spans="1:8" ht="13.5" thickBot="1">
      <c r="A14" s="76"/>
      <c r="B14" s="209" t="s">
        <v>159</v>
      </c>
      <c r="C14" s="203">
        <f>Prevalentes!F8</f>
        <v>385</v>
      </c>
      <c r="D14" s="204">
        <f>C14/C$15</f>
        <v>0.25130548302872063</v>
      </c>
      <c r="E14" s="203">
        <f>'Mortalidad HD'!F16+'Mortalidad DP'!F16+'Mortalidad Tx'!F16</f>
        <v>49</v>
      </c>
      <c r="F14" s="340">
        <f>E14/C14</f>
        <v>0.12727272727272726</v>
      </c>
      <c r="G14" s="340"/>
      <c r="H14" s="77"/>
    </row>
    <row r="15" spans="1:8" ht="12.75">
      <c r="A15" s="76"/>
      <c r="B15" s="200"/>
      <c r="C15" s="200">
        <f>SUM(C11:C14)</f>
        <v>1532</v>
      </c>
      <c r="D15" s="200">
        <f>SUM(D11:D14)</f>
        <v>1</v>
      </c>
      <c r="E15" s="200">
        <f>SUM(E11:E14)</f>
        <v>135</v>
      </c>
      <c r="F15" s="335" t="s">
        <v>160</v>
      </c>
      <c r="G15" s="336"/>
      <c r="H15" s="77"/>
    </row>
    <row r="16" ht="12.75">
      <c r="H16" s="78"/>
    </row>
    <row r="17" spans="3:8" ht="12.75">
      <c r="C17" s="217">
        <v>1</v>
      </c>
      <c r="D17" s="217">
        <v>1</v>
      </c>
      <c r="H17" s="78"/>
    </row>
    <row r="18" spans="2:8" ht="48.75" thickBot="1">
      <c r="B18" s="208" t="s">
        <v>154</v>
      </c>
      <c r="C18" s="208" t="s">
        <v>161</v>
      </c>
      <c r="D18" s="208" t="s">
        <v>162</v>
      </c>
      <c r="E18" s="208" t="s">
        <v>163</v>
      </c>
      <c r="F18" s="208" t="s">
        <v>164</v>
      </c>
      <c r="H18" s="78"/>
    </row>
    <row r="19" spans="1:6" ht="12.75">
      <c r="A19" s="79">
        <v>2</v>
      </c>
      <c r="B19" s="200" t="s">
        <v>98</v>
      </c>
      <c r="C19" s="202">
        <f ca="1">OFFSET($A$4,$C$17,$A19,1,1)</f>
        <v>0.08823529411764706</v>
      </c>
      <c r="D19" s="202">
        <f ca="1">OFFSET($A$4,$D$17,$A19,1,1)</f>
        <v>0.08823529411764706</v>
      </c>
      <c r="E19" s="202">
        <f aca="true" t="shared" si="0" ref="E19:F22">$D11*C19</f>
        <v>0.011634157579480879</v>
      </c>
      <c r="F19" s="202">
        <f t="shared" si="0"/>
        <v>0.011634157579480879</v>
      </c>
    </row>
    <row r="20" spans="1:6" ht="12.75">
      <c r="A20" s="79">
        <v>3</v>
      </c>
      <c r="B20" s="200" t="s">
        <v>99</v>
      </c>
      <c r="C20" s="202">
        <f ca="1">OFFSET($A$4,$C$17,$A20,1,1)</f>
        <v>0.15</v>
      </c>
      <c r="D20" s="202">
        <f ca="1">OFFSET($A$4,$D$17,$A20,1,1)</f>
        <v>0.15</v>
      </c>
      <c r="E20" s="202">
        <f t="shared" si="0"/>
        <v>0.058550913838120104</v>
      </c>
      <c r="F20" s="202">
        <f t="shared" si="0"/>
        <v>0.058550913838120104</v>
      </c>
    </row>
    <row r="21" spans="1:6" ht="12.75">
      <c r="A21" s="79">
        <v>4</v>
      </c>
      <c r="B21" s="200" t="s">
        <v>100</v>
      </c>
      <c r="C21" s="202">
        <f ca="1">OFFSET($A$4,$C$17,$A21,1,1)</f>
        <v>0.19858156028368795</v>
      </c>
      <c r="D21" s="202">
        <f ca="1">OFFSET($A$4,$D$17,$A21,1,1)</f>
        <v>0.19858156028368795</v>
      </c>
      <c r="E21" s="202">
        <f t="shared" si="0"/>
        <v>0.044978982649112084</v>
      </c>
      <c r="F21" s="202">
        <f t="shared" si="0"/>
        <v>0.044978982649112084</v>
      </c>
    </row>
    <row r="22" spans="1:6" ht="13.5" thickBot="1">
      <c r="A22" s="79">
        <v>5</v>
      </c>
      <c r="B22" s="209" t="s">
        <v>159</v>
      </c>
      <c r="C22" s="205">
        <f ca="1">OFFSET($A$4,$C$17,$A22,1,1)</f>
        <v>0.15827338129496402</v>
      </c>
      <c r="D22" s="205">
        <f ca="1">OFFSET($A$4,$D$17,$A22,1,1)</f>
        <v>0.15827338129496402</v>
      </c>
      <c r="E22" s="205">
        <f t="shared" si="0"/>
        <v>0.03977496853691981</v>
      </c>
      <c r="F22" s="205">
        <f t="shared" si="0"/>
        <v>0.03977496853691981</v>
      </c>
    </row>
    <row r="23" spans="2:6" ht="12.75">
      <c r="B23" s="200"/>
      <c r="C23" s="206" t="s">
        <v>160</v>
      </c>
      <c r="D23" s="206" t="s">
        <v>160</v>
      </c>
      <c r="E23" s="202">
        <f>SUM(E19:E22)</f>
        <v>0.15493902260363288</v>
      </c>
      <c r="F23" s="202">
        <f>SUM(F19:F22)</f>
        <v>0.15493902260363288</v>
      </c>
    </row>
    <row r="25" spans="2:3" ht="12.75">
      <c r="B25" s="1" t="s">
        <v>165</v>
      </c>
      <c r="C25" s="207">
        <f>F23/E23</f>
        <v>1</v>
      </c>
    </row>
    <row r="27" spans="1:8" ht="12.75">
      <c r="A27" s="200" t="s">
        <v>166</v>
      </c>
      <c r="B27" s="1"/>
      <c r="C27" s="207"/>
      <c r="D27" s="207">
        <f>C25</f>
        <v>1</v>
      </c>
      <c r="E27" s="200" t="s">
        <v>167</v>
      </c>
      <c r="F27" s="1"/>
      <c r="G27" s="1"/>
      <c r="H27" s="1"/>
    </row>
  </sheetData>
  <sheetProtection sheet="1" objects="1" scenarios="1"/>
  <mergeCells count="8">
    <mergeCell ref="F15:G15"/>
    <mergeCell ref="A1:H1"/>
    <mergeCell ref="F11:G11"/>
    <mergeCell ref="F12:G12"/>
    <mergeCell ref="F13:G13"/>
    <mergeCell ref="F14:G14"/>
    <mergeCell ref="B3:F3"/>
    <mergeCell ref="F10:G10"/>
  </mergeCells>
  <printOptions/>
  <pageMargins left="0.75" right="0.75" top="1" bottom="1" header="0" footer="0"/>
  <pageSetup horizontalDpi="600" verticalDpi="600" orientation="portrait" paperSize="9" scale="88" r:id="rId3"/>
  <ignoredErrors>
    <ignoredError sqref="G7 B7 D7:F7 C7 G5 G6" evalError="1"/>
  </ignoredError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43"/>
  <sheetViews>
    <sheetView showGridLines="0" zoomScalePageLayoutView="0" workbookViewId="0" topLeftCell="A5">
      <selection activeCell="K1" sqref="A1:K46"/>
    </sheetView>
  </sheetViews>
  <sheetFormatPr defaultColWidth="11.00390625" defaultRowHeight="12.75"/>
  <cols>
    <col min="1" max="1" width="6.625" style="1" customWidth="1"/>
    <col min="2" max="2" width="24.75390625" style="1" customWidth="1"/>
    <col min="3" max="3" width="13.00390625" style="1" bestFit="1" customWidth="1"/>
    <col min="4" max="7" width="11.375" style="1" customWidth="1"/>
    <col min="8" max="8" width="3.625" style="1" customWidth="1"/>
    <col min="9" max="16384" width="11.375" style="1" customWidth="1"/>
  </cols>
  <sheetData>
    <row r="1" spans="1:14" ht="21" thickBot="1">
      <c r="A1" s="242" t="s">
        <v>143</v>
      </c>
      <c r="B1" s="243"/>
      <c r="C1" s="243"/>
      <c r="D1" s="243"/>
      <c r="E1" s="243"/>
      <c r="F1" s="243"/>
      <c r="G1" s="128"/>
      <c r="L1" s="2"/>
      <c r="M1" s="2"/>
      <c r="N1" s="2"/>
    </row>
    <row r="2" spans="12:14" ht="12.75">
      <c r="L2" s="2"/>
      <c r="M2" s="2"/>
      <c r="N2" s="2"/>
    </row>
    <row r="3" spans="12:14" ht="13.5" thickBot="1">
      <c r="L3" s="2"/>
      <c r="M3" s="2"/>
      <c r="N3" s="2"/>
    </row>
    <row r="4" spans="2:14" ht="12.75">
      <c r="B4" s="344" t="s">
        <v>34</v>
      </c>
      <c r="C4" s="342" t="s">
        <v>14</v>
      </c>
      <c r="D4" s="313" t="s">
        <v>15</v>
      </c>
      <c r="E4" s="313" t="s">
        <v>16</v>
      </c>
      <c r="F4" s="313" t="s">
        <v>17</v>
      </c>
      <c r="G4" s="317" t="s">
        <v>18</v>
      </c>
      <c r="I4" s="315" t="s">
        <v>56</v>
      </c>
      <c r="L4" s="2"/>
      <c r="M4" s="9" t="s">
        <v>53</v>
      </c>
      <c r="N4" s="2"/>
    </row>
    <row r="5" spans="2:14" ht="13.5" thickBot="1">
      <c r="B5" s="345"/>
      <c r="C5" s="343"/>
      <c r="D5" s="314"/>
      <c r="E5" s="314"/>
      <c r="F5" s="314"/>
      <c r="G5" s="318"/>
      <c r="I5" s="316"/>
      <c r="L5" s="2"/>
      <c r="M5" s="9" t="s">
        <v>61</v>
      </c>
      <c r="N5" s="2"/>
    </row>
    <row r="6" spans="2:14" ht="12.75">
      <c r="B6" s="134" t="s">
        <v>20</v>
      </c>
      <c r="C6" s="136">
        <f>Incidentes!B6</f>
        <v>0</v>
      </c>
      <c r="D6" s="137">
        <f>Incidentes!C6</f>
        <v>11</v>
      </c>
      <c r="E6" s="137">
        <f>Incidentes!D6</f>
        <v>32</v>
      </c>
      <c r="F6" s="137">
        <f>Incidentes!E6</f>
        <v>41</v>
      </c>
      <c r="G6" s="138">
        <f>Incidentes!F6</f>
        <v>31</v>
      </c>
      <c r="I6" s="145">
        <f>SUM(C6:G6)</f>
        <v>115</v>
      </c>
      <c r="L6" s="2"/>
      <c r="M6" s="9" t="s">
        <v>62</v>
      </c>
      <c r="N6" s="2"/>
    </row>
    <row r="7" spans="2:14" ht="13.5" thickBot="1">
      <c r="B7" s="135" t="s">
        <v>21</v>
      </c>
      <c r="C7" s="139">
        <f>Incidentes!B7</f>
        <v>0</v>
      </c>
      <c r="D7" s="140">
        <f>Incidentes!C7</f>
        <v>4</v>
      </c>
      <c r="E7" s="140">
        <f>Incidentes!D7</f>
        <v>10</v>
      </c>
      <c r="F7" s="140">
        <f>Incidentes!E7</f>
        <v>9</v>
      </c>
      <c r="G7" s="141">
        <f>Incidentes!F7</f>
        <v>17</v>
      </c>
      <c r="I7" s="140">
        <f>SUM(C7:G7)</f>
        <v>40</v>
      </c>
      <c r="L7" s="2"/>
      <c r="M7" s="9" t="s">
        <v>78</v>
      </c>
      <c r="N7" s="2"/>
    </row>
    <row r="8" spans="12:14" ht="13.5" thickBot="1">
      <c r="L8" s="2"/>
      <c r="M8" s="9" t="s">
        <v>64</v>
      </c>
      <c r="N8" s="2"/>
    </row>
    <row r="9" spans="3:14" ht="13.5" thickBot="1">
      <c r="C9" s="231">
        <f>SUM(C6:C7)</f>
        <v>0</v>
      </c>
      <c r="D9" s="232">
        <f>SUM(D6:D7)</f>
        <v>15</v>
      </c>
      <c r="E9" s="232">
        <f>SUM(E6:E7)</f>
        <v>42</v>
      </c>
      <c r="F9" s="232">
        <f>SUM(F6:F7)</f>
        <v>50</v>
      </c>
      <c r="G9" s="233">
        <f>SUM(G6:G7)</f>
        <v>48</v>
      </c>
      <c r="I9" s="230">
        <f>SUM(I6:I7)</f>
        <v>155</v>
      </c>
      <c r="L9" s="2"/>
      <c r="M9" s="9" t="s">
        <v>57</v>
      </c>
      <c r="N9" s="2"/>
    </row>
    <row r="10" spans="12:14" ht="13.5" thickBot="1">
      <c r="L10" s="2"/>
      <c r="M10" s="9" t="s">
        <v>65</v>
      </c>
      <c r="N10" s="2"/>
    </row>
    <row r="11" spans="2:14" ht="13.5" thickBot="1">
      <c r="B11" s="132" t="s">
        <v>80</v>
      </c>
      <c r="C11" s="342" t="s">
        <v>14</v>
      </c>
      <c r="D11" s="313" t="s">
        <v>15</v>
      </c>
      <c r="E11" s="313" t="s">
        <v>16</v>
      </c>
      <c r="F11" s="313" t="s">
        <v>17</v>
      </c>
      <c r="G11" s="317" t="s">
        <v>18</v>
      </c>
      <c r="I11" s="315" t="s">
        <v>56</v>
      </c>
      <c r="L11" s="2"/>
      <c r="M11" s="2" t="s">
        <v>66</v>
      </c>
      <c r="N11" s="2"/>
    </row>
    <row r="12" spans="2:14" ht="13.5" thickBot="1">
      <c r="B12" s="133" t="s">
        <v>34</v>
      </c>
      <c r="C12" s="343"/>
      <c r="D12" s="314"/>
      <c r="E12" s="314"/>
      <c r="F12" s="314"/>
      <c r="G12" s="318"/>
      <c r="I12" s="316"/>
      <c r="L12" s="2"/>
      <c r="M12" s="9" t="s">
        <v>58</v>
      </c>
      <c r="N12" s="2"/>
    </row>
    <row r="13" spans="2:14" ht="13.5" thickBot="1">
      <c r="B13" s="132" t="s">
        <v>20</v>
      </c>
      <c r="C13" s="148">
        <f>+'Datos Generales'!D66</f>
        <v>3607328</v>
      </c>
      <c r="D13" s="148">
        <f>+'Datos Generales'!E66</f>
        <v>9368548</v>
      </c>
      <c r="E13" s="148">
        <f>+'Datos Generales'!F66</f>
        <v>6238235</v>
      </c>
      <c r="F13" s="148">
        <f>+'Datos Generales'!G66</f>
        <v>2014244</v>
      </c>
      <c r="G13" s="148">
        <f>+'Datos Generales'!H66</f>
        <v>1662028</v>
      </c>
      <c r="I13" s="145">
        <f>SUM(C13:G13)</f>
        <v>22890383</v>
      </c>
      <c r="L13" s="2"/>
      <c r="M13" s="9" t="s">
        <v>59</v>
      </c>
      <c r="N13" s="2"/>
    </row>
    <row r="14" spans="2:14" ht="12.75">
      <c r="B14" s="142" t="s">
        <v>21</v>
      </c>
      <c r="C14" s="149">
        <f>+'Datos Generales'!D67</f>
        <v>3412596</v>
      </c>
      <c r="D14" s="149">
        <f>+'Datos Generales'!E67</f>
        <v>9064477</v>
      </c>
      <c r="E14" s="149">
        <f>+'Datos Generales'!F67</f>
        <v>6359213</v>
      </c>
      <c r="F14" s="149">
        <f>+'Datos Generales'!G67</f>
        <v>2285593</v>
      </c>
      <c r="G14" s="149">
        <f>+'Datos Generales'!H67</f>
        <v>2612120</v>
      </c>
      <c r="I14" s="140">
        <f>SUM(C14:G14)</f>
        <v>23733999</v>
      </c>
      <c r="L14" s="2"/>
      <c r="M14" s="9" t="s">
        <v>67</v>
      </c>
      <c r="N14" s="2"/>
    </row>
    <row r="15" spans="12:14" ht="13.5" thickBot="1">
      <c r="L15" s="2"/>
      <c r="M15" s="9" t="s">
        <v>79</v>
      </c>
      <c r="N15" s="2"/>
    </row>
    <row r="16" spans="3:14" ht="13.5" thickBot="1">
      <c r="C16" s="227">
        <f>SUM(C13:C14)</f>
        <v>7019924</v>
      </c>
      <c r="D16" s="228">
        <f>SUM(D13:D14)</f>
        <v>18433025</v>
      </c>
      <c r="E16" s="228">
        <f>SUM(E13:E14)</f>
        <v>12597448</v>
      </c>
      <c r="F16" s="228">
        <f>SUM(F13:F14)</f>
        <v>4299837</v>
      </c>
      <c r="G16" s="229">
        <f>SUM(G13:G14)</f>
        <v>4274148</v>
      </c>
      <c r="I16" s="230">
        <f>SUM(I13:I14)</f>
        <v>46624382</v>
      </c>
      <c r="L16" s="2"/>
      <c r="M16" s="9" t="s">
        <v>69</v>
      </c>
      <c r="N16" s="2"/>
    </row>
    <row r="17" spans="12:14" ht="12.75">
      <c r="L17" s="2"/>
      <c r="M17" s="9" t="s">
        <v>70</v>
      </c>
      <c r="N17" s="2"/>
    </row>
    <row r="18" spans="12:14" ht="13.5" thickBot="1">
      <c r="L18" s="2"/>
      <c r="M18" s="9" t="s">
        <v>71</v>
      </c>
      <c r="N18" s="2"/>
    </row>
    <row r="19" spans="1:14" ht="13.5" thickBot="1">
      <c r="A19" s="6">
        <v>2</v>
      </c>
      <c r="B19" s="150" t="str">
        <f ca="1">OFFSET(M3,A19,0,1,1)</f>
        <v>Aragón</v>
      </c>
      <c r="C19" s="342" t="s">
        <v>14</v>
      </c>
      <c r="D19" s="313" t="s">
        <v>15</v>
      </c>
      <c r="E19" s="313" t="s">
        <v>16</v>
      </c>
      <c r="F19" s="313" t="s">
        <v>17</v>
      </c>
      <c r="G19" s="317" t="s">
        <v>18</v>
      </c>
      <c r="I19" s="315" t="s">
        <v>56</v>
      </c>
      <c r="L19" s="2"/>
      <c r="M19" s="9" t="s">
        <v>72</v>
      </c>
      <c r="N19" s="2"/>
    </row>
    <row r="20" spans="2:14" ht="13.5" thickBot="1">
      <c r="B20" s="133" t="s">
        <v>34</v>
      </c>
      <c r="C20" s="343"/>
      <c r="D20" s="314"/>
      <c r="E20" s="314"/>
      <c r="F20" s="314"/>
      <c r="G20" s="318"/>
      <c r="I20" s="316"/>
      <c r="L20" s="2"/>
      <c r="M20" s="9" t="s">
        <v>73</v>
      </c>
      <c r="N20" s="2"/>
    </row>
    <row r="21" spans="2:14" ht="13.5" thickBot="1">
      <c r="B21" s="143" t="s">
        <v>20</v>
      </c>
      <c r="C21" s="145">
        <f ca="1">OFFSET('Datos Generales'!D$8,3*$A$19-2,0,1,1)</f>
        <v>95237</v>
      </c>
      <c r="D21" s="145">
        <f ca="1">OFFSET('Datos Generales'!E$8,3*$A$19-2,0,1,1)</f>
        <v>254479</v>
      </c>
      <c r="E21" s="145">
        <f ca="1">OFFSET('Datos Generales'!F$8,3*$A$19-2,0,1,1)</f>
        <v>182631</v>
      </c>
      <c r="F21" s="145">
        <f ca="1">OFFSET('Datos Generales'!G$8,3*$A$19-2,0,1,1)</f>
        <v>60868</v>
      </c>
      <c r="G21" s="145">
        <f ca="1">OFFSET('Datos Generales'!H$8,3*$A$19-2,0,1,1)</f>
        <v>59472</v>
      </c>
      <c r="I21" s="145">
        <f>SUM(C21:G21)</f>
        <v>652687</v>
      </c>
      <c r="L21" s="2"/>
      <c r="M21" s="9" t="s">
        <v>74</v>
      </c>
      <c r="N21" s="2"/>
    </row>
    <row r="22" spans="2:14" ht="12.75">
      <c r="B22" s="144" t="s">
        <v>21</v>
      </c>
      <c r="C22" s="140">
        <f ca="1">OFFSET('Datos Generales'!D$8,3*$A$19-1,0,1,1)</f>
        <v>90052</v>
      </c>
      <c r="D22" s="140">
        <f ca="1">OFFSET('Datos Generales'!E$8,3*$A$19-1,0,1,1)</f>
        <v>238733</v>
      </c>
      <c r="E22" s="140">
        <f ca="1">OFFSET('Datos Generales'!F$8,3*$A$19-1,0,1,1)</f>
        <v>179418</v>
      </c>
      <c r="F22" s="140">
        <f ca="1">OFFSET('Datos Generales'!G$8,3*$A$19-1,0,1,1)</f>
        <v>67289</v>
      </c>
      <c r="G22" s="140">
        <f ca="1">OFFSET('Datos Generales'!H$8,3*$A$19-1,0,1,1)</f>
        <v>89668</v>
      </c>
      <c r="I22" s="140">
        <f>SUM(C22:G22)</f>
        <v>665160</v>
      </c>
      <c r="L22" s="2"/>
      <c r="M22" s="9" t="s">
        <v>75</v>
      </c>
      <c r="N22" s="2"/>
    </row>
    <row r="23" spans="12:14" ht="13.5" thickBot="1">
      <c r="L23" s="2"/>
      <c r="M23" s="2"/>
      <c r="N23" s="2"/>
    </row>
    <row r="24" spans="3:14" ht="13.5" thickBot="1">
      <c r="C24" s="227">
        <f>SUM(C21:C22)</f>
        <v>185289</v>
      </c>
      <c r="D24" s="228">
        <f>SUM(D21:D22)</f>
        <v>493212</v>
      </c>
      <c r="E24" s="228">
        <f>SUM(E21:E22)</f>
        <v>362049</v>
      </c>
      <c r="F24" s="228">
        <f>SUM(F21:F22)</f>
        <v>128157</v>
      </c>
      <c r="G24" s="229">
        <f>SUM(G21:G22)</f>
        <v>149140</v>
      </c>
      <c r="I24" s="230">
        <f>SUM(C24:G24)</f>
        <v>1317847</v>
      </c>
      <c r="L24" s="2"/>
      <c r="M24" s="2"/>
      <c r="N24" s="2"/>
    </row>
    <row r="25" spans="12:14" ht="13.5" thickBot="1">
      <c r="L25" s="2"/>
      <c r="M25" s="2"/>
      <c r="N25" s="2"/>
    </row>
    <row r="26" spans="2:14" ht="13.5" thickBot="1">
      <c r="B26" s="132" t="s">
        <v>118</v>
      </c>
      <c r="C26" s="342" t="s">
        <v>14</v>
      </c>
      <c r="D26" s="313" t="s">
        <v>15</v>
      </c>
      <c r="E26" s="313" t="s">
        <v>16</v>
      </c>
      <c r="F26" s="313" t="s">
        <v>17</v>
      </c>
      <c r="G26" s="317" t="s">
        <v>18</v>
      </c>
      <c r="I26" s="315" t="s">
        <v>56</v>
      </c>
      <c r="L26" s="2"/>
      <c r="M26" s="2"/>
      <c r="N26" s="2"/>
    </row>
    <row r="27" spans="2:14" ht="13.5" thickBot="1">
      <c r="B27" s="133" t="s">
        <v>34</v>
      </c>
      <c r="C27" s="343"/>
      <c r="D27" s="314"/>
      <c r="E27" s="314"/>
      <c r="F27" s="314"/>
      <c r="G27" s="318"/>
      <c r="I27" s="316"/>
      <c r="L27" s="2"/>
      <c r="M27" s="43"/>
      <c r="N27" s="2"/>
    </row>
    <row r="28" spans="2:14" ht="13.5" thickBot="1">
      <c r="B28" s="132" t="s">
        <v>20</v>
      </c>
      <c r="C28" s="151">
        <f aca="true" t="shared" si="0" ref="C28:G29">(C13/$I$16)*$I$24</f>
        <v>101961.81008503232</v>
      </c>
      <c r="D28" s="147">
        <f t="shared" si="0"/>
        <v>264803.78605674603</v>
      </c>
      <c r="E28" s="147">
        <f t="shared" si="0"/>
        <v>176324.8954172733</v>
      </c>
      <c r="F28" s="147">
        <f t="shared" si="0"/>
        <v>56932.98868107249</v>
      </c>
      <c r="G28" s="147">
        <f t="shared" si="0"/>
        <v>46977.53663986367</v>
      </c>
      <c r="I28" s="147">
        <f>SUM(C28:G28)</f>
        <v>647001.0168799878</v>
      </c>
      <c r="L28" s="2"/>
      <c r="M28" s="43"/>
      <c r="N28" s="2"/>
    </row>
    <row r="29" spans="2:14" ht="12.75">
      <c r="B29" s="153" t="s">
        <v>21</v>
      </c>
      <c r="C29" s="152">
        <f t="shared" si="0"/>
        <v>96457.67317220419</v>
      </c>
      <c r="D29" s="146">
        <f t="shared" si="0"/>
        <v>256209.16157170726</v>
      </c>
      <c r="E29" s="146">
        <f t="shared" si="0"/>
        <v>179744.3615319341</v>
      </c>
      <c r="F29" s="146">
        <f>(F14/$I$16)*$I$24</f>
        <v>64602.71963006394</v>
      </c>
      <c r="G29" s="146">
        <f t="shared" si="0"/>
        <v>73832.0672141027</v>
      </c>
      <c r="I29" s="146">
        <f>SUM(C29:G29)</f>
        <v>670845.9831200122</v>
      </c>
      <c r="L29" s="2"/>
      <c r="M29" s="2"/>
      <c r="N29" s="2"/>
    </row>
    <row r="30" spans="3:14" ht="13.5" thickBot="1">
      <c r="C30" s="4"/>
      <c r="D30" s="4"/>
      <c r="E30" s="4"/>
      <c r="F30" s="4"/>
      <c r="G30" s="4"/>
      <c r="I30" s="5"/>
      <c r="L30" s="2"/>
      <c r="M30" s="2"/>
      <c r="N30" s="2"/>
    </row>
    <row r="31" spans="3:14" ht="13.5" thickBot="1">
      <c r="C31" s="234">
        <f>SUM(C28:C29)</f>
        <v>198419.4832572365</v>
      </c>
      <c r="D31" s="235">
        <f>SUM(D28:D29)</f>
        <v>521012.94762845326</v>
      </c>
      <c r="E31" s="235">
        <f>SUM(E28:E29)</f>
        <v>356069.2569492074</v>
      </c>
      <c r="F31" s="235">
        <f>SUM(F28:F29)</f>
        <v>121535.70831113643</v>
      </c>
      <c r="G31" s="236">
        <f>SUM(G28:G29)</f>
        <v>120809.60385396637</v>
      </c>
      <c r="I31" s="237">
        <f>SUM(C31:G31)</f>
        <v>1317846.9999999998</v>
      </c>
      <c r="L31" s="2"/>
      <c r="M31" s="2"/>
      <c r="N31" s="2"/>
    </row>
    <row r="32" spans="12:14" ht="13.5" thickBot="1">
      <c r="L32" s="2"/>
      <c r="M32" s="2"/>
      <c r="N32" s="2"/>
    </row>
    <row r="33" spans="2:14" ht="13.5" thickBot="1">
      <c r="B33" s="132" t="s">
        <v>119</v>
      </c>
      <c r="C33" s="114" t="s">
        <v>14</v>
      </c>
      <c r="D33" s="114" t="s">
        <v>15</v>
      </c>
      <c r="E33" s="114" t="s">
        <v>16</v>
      </c>
      <c r="F33" s="114" t="s">
        <v>17</v>
      </c>
      <c r="G33" s="111" t="s">
        <v>18</v>
      </c>
      <c r="I33" s="315" t="s">
        <v>56</v>
      </c>
      <c r="L33" s="2"/>
      <c r="M33" s="2"/>
      <c r="N33" s="2"/>
    </row>
    <row r="34" spans="2:9" ht="13.5" thickBot="1">
      <c r="B34" s="133" t="s">
        <v>34</v>
      </c>
      <c r="C34" s="114"/>
      <c r="D34" s="114"/>
      <c r="E34" s="114"/>
      <c r="F34" s="114"/>
      <c r="G34" s="111"/>
      <c r="I34" s="316"/>
    </row>
    <row r="35" spans="2:9" ht="12.75">
      <c r="B35" s="219" t="s">
        <v>20</v>
      </c>
      <c r="C35" s="194">
        <f aca="true" t="shared" si="1" ref="C35:G36">C6*C28/C21</f>
        <v>0</v>
      </c>
      <c r="D35" s="194">
        <f t="shared" si="1"/>
        <v>11.44629476940811</v>
      </c>
      <c r="E35" s="194">
        <f t="shared" si="1"/>
        <v>30.895065204443636</v>
      </c>
      <c r="F35" s="194">
        <f t="shared" si="1"/>
        <v>38.349420646710456</v>
      </c>
      <c r="G35" s="195">
        <f t="shared" si="1"/>
        <v>24.487214753762675</v>
      </c>
      <c r="H35" s="4"/>
      <c r="I35" s="147">
        <f>SUM(C35:G35)</f>
        <v>105.17799537432488</v>
      </c>
    </row>
    <row r="36" spans="2:13" ht="13.5" thickBot="1">
      <c r="B36" s="220" t="s">
        <v>21</v>
      </c>
      <c r="C36" s="238">
        <f t="shared" si="1"/>
        <v>0</v>
      </c>
      <c r="D36" s="239">
        <f t="shared" si="1"/>
        <v>4.292815179664433</v>
      </c>
      <c r="E36" s="238">
        <f t="shared" si="1"/>
        <v>10.018190010586123</v>
      </c>
      <c r="F36" s="238">
        <f t="shared" si="1"/>
        <v>8.64070615807302</v>
      </c>
      <c r="G36" s="240">
        <f t="shared" si="1"/>
        <v>13.99769307489568</v>
      </c>
      <c r="H36" s="4"/>
      <c r="I36" s="146">
        <f>SUM(C36:G36)</f>
        <v>36.949404423219256</v>
      </c>
      <c r="M36" s="3"/>
    </row>
    <row r="37" spans="3:13" ht="13.5" thickBot="1">
      <c r="C37" s="4"/>
      <c r="D37" s="4"/>
      <c r="E37" s="4"/>
      <c r="F37" s="4"/>
      <c r="G37" s="4"/>
      <c r="H37" s="4"/>
      <c r="I37" s="5"/>
      <c r="M37" s="3"/>
    </row>
    <row r="38" spans="3:9" ht="13.5" thickBot="1">
      <c r="C38" s="234">
        <f>SUM(C35:C36)</f>
        <v>0</v>
      </c>
      <c r="D38" s="235">
        <f>SUM(D35:D36)</f>
        <v>15.739109949072542</v>
      </c>
      <c r="E38" s="235">
        <f>SUM(E35:E36)</f>
        <v>40.91325521502976</v>
      </c>
      <c r="F38" s="235">
        <f>SUM(F35:F36)</f>
        <v>46.99012680478347</v>
      </c>
      <c r="G38" s="236">
        <f>SUM(G35:G36)</f>
        <v>38.48490782865836</v>
      </c>
      <c r="H38" s="4"/>
      <c r="I38" s="237">
        <f>SUM(C38:G38)</f>
        <v>142.12739979754411</v>
      </c>
    </row>
    <row r="39" ht="12.75">
      <c r="M39" s="3"/>
    </row>
    <row r="40" ht="13.5" thickBot="1">
      <c r="M40" s="3"/>
    </row>
    <row r="41" spans="2:4" ht="13.5" thickBot="1">
      <c r="B41" s="1" t="s">
        <v>81</v>
      </c>
      <c r="C41" s="241">
        <f>I9/I24*1000000</f>
        <v>117.61608138122256</v>
      </c>
      <c r="D41" s="1" t="s">
        <v>120</v>
      </c>
    </row>
    <row r="42" ht="13.5" thickBot="1">
      <c r="M42" s="3"/>
    </row>
    <row r="43" spans="2:13" ht="13.5" thickBot="1">
      <c r="B43" s="1" t="s">
        <v>82</v>
      </c>
      <c r="C43" s="241">
        <f>I38/I24*1000000</f>
        <v>107.84817949090002</v>
      </c>
      <c r="D43" s="1" t="s">
        <v>120</v>
      </c>
      <c r="M43" s="3"/>
    </row>
  </sheetData>
  <sheetProtection sheet="1" objects="1" scenarios="1"/>
  <mergeCells count="26">
    <mergeCell ref="I33:I34"/>
    <mergeCell ref="G26:G27"/>
    <mergeCell ref="I19:I20"/>
    <mergeCell ref="I26:I27"/>
    <mergeCell ref="C26:C27"/>
    <mergeCell ref="D26:D27"/>
    <mergeCell ref="E26:E27"/>
    <mergeCell ref="F26:F27"/>
    <mergeCell ref="C19:C20"/>
    <mergeCell ref="D19:D20"/>
    <mergeCell ref="E19:E20"/>
    <mergeCell ref="G19:G20"/>
    <mergeCell ref="F19:F20"/>
    <mergeCell ref="B4:B5"/>
    <mergeCell ref="C4:C5"/>
    <mergeCell ref="D4:D5"/>
    <mergeCell ref="E4:E5"/>
    <mergeCell ref="F4:F5"/>
    <mergeCell ref="I4:I5"/>
    <mergeCell ref="G4:G5"/>
    <mergeCell ref="C11:C12"/>
    <mergeCell ref="D11:D12"/>
    <mergeCell ref="E11:E12"/>
    <mergeCell ref="F11:F12"/>
    <mergeCell ref="G11:G12"/>
    <mergeCell ref="I11:I12"/>
  </mergeCells>
  <printOptions horizontalCentered="1" verticalCentered="1"/>
  <pageMargins left="0.75" right="0.75" top="0.41" bottom="0.52" header="0" footer="0"/>
  <pageSetup horizontalDpi="600" verticalDpi="600" orientation="landscape" paperSize="9" scale="70" r:id="rId3"/>
  <ignoredErrors>
    <ignoredError sqref="C35:G36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Cuestionario REER</dc:title>
  <dc:subject/>
  <dc:creator>REER</dc:creator>
  <cp:keywords/>
  <dc:description/>
  <cp:lastModifiedBy>DGA</cp:lastModifiedBy>
  <cp:lastPrinted>2016-11-18T09:50:42Z</cp:lastPrinted>
  <dcterms:created xsi:type="dcterms:W3CDTF">2003-10-27T07:59:42Z</dcterms:created>
  <dcterms:modified xsi:type="dcterms:W3CDTF">2017-05-30T07:24:56Z</dcterms:modified>
  <cp:category/>
  <cp:version/>
  <cp:contentType/>
  <cp:contentStatus/>
</cp:coreProperties>
</file>